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usso\Downloads\"/>
    </mc:Choice>
  </mc:AlternateContent>
  <bookViews>
    <workbookView xWindow="0" yWindow="0" windowWidth="20490" windowHeight="7755" activeTab="1"/>
  </bookViews>
  <sheets>
    <sheet name="Information - Wk 5 - 6" sheetId="1" r:id="rId1"/>
    <sheet name="Wk 5 - 6 - Meal Layout" sheetId="2" r:id="rId2"/>
    <sheet name="Choice Food Calculations" sheetId="3" state="hidden" r:id="rId3"/>
  </sheets>
  <externalReferences>
    <externalReference r:id="rId4"/>
  </externalReferences>
  <definedNames>
    <definedName name="BodyType">'Choice Food Calculations'!$A$54:$A$56</definedName>
    <definedName name="Carbs">'Choice Food Calculations'!$F$2:$F$12</definedName>
    <definedName name="Type_I">'Choice Food Calculations'!$A$33:$A$37</definedName>
    <definedName name="TYPE_I_TABLE">'Choice Food Calculations'!$F$43:$AA$47</definedName>
    <definedName name="Type_IT">'Choice Food Calculations'!$A$33:$C$37</definedName>
    <definedName name="Type_O">Table_4[Type O]</definedName>
    <definedName name="Type_OT">'Choice Food Calculations'!$A$47:$C$50</definedName>
    <definedName name="Type_V">'Choice Food Calculations'!$A$40:$A$44</definedName>
    <definedName name="Type_VT">'Choice Food Calculations'!$A$40:$C$44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3" l="1"/>
  <c r="C49" i="3"/>
  <c r="C48" i="3"/>
  <c r="C47" i="3"/>
  <c r="M10" i="1" l="1"/>
  <c r="O11" i="1"/>
  <c r="F6" i="2"/>
  <c r="G6" i="2" s="1"/>
  <c r="B3" i="1"/>
  <c r="B5" i="1"/>
  <c r="C43" i="3"/>
  <c r="B43" i="3"/>
  <c r="C42" i="3"/>
  <c r="B42" i="3"/>
  <c r="C41" i="3"/>
  <c r="B41" i="3"/>
  <c r="B40" i="3"/>
  <c r="C36" i="3"/>
  <c r="B36" i="3"/>
  <c r="C35" i="3"/>
  <c r="B35" i="3"/>
  <c r="C34" i="3"/>
  <c r="B34" i="3"/>
  <c r="B33" i="3"/>
  <c r="C20" i="3"/>
  <c r="D20" i="3"/>
  <c r="I14" i="3"/>
  <c r="H14" i="3"/>
  <c r="M13" i="3"/>
  <c r="N13" i="3"/>
  <c r="I12" i="3"/>
  <c r="H12" i="3"/>
  <c r="F84" i="2"/>
  <c r="G84" i="2" s="1"/>
  <c r="F82" i="2"/>
  <c r="G82" i="2" s="1"/>
  <c r="F80" i="2"/>
  <c r="G80" i="2" s="1"/>
  <c r="F78" i="2"/>
  <c r="G78" i="2" s="1"/>
  <c r="F72" i="2"/>
  <c r="G72" i="2"/>
  <c r="F70" i="2"/>
  <c r="G70" i="2" s="1"/>
  <c r="F68" i="2"/>
  <c r="G68" i="2"/>
  <c r="F66" i="2"/>
  <c r="G66" i="2" s="1"/>
  <c r="F60" i="2"/>
  <c r="G60" i="2" s="1"/>
  <c r="F58" i="2"/>
  <c r="G58" i="2" s="1"/>
  <c r="F56" i="2"/>
  <c r="G56" i="2" s="1"/>
  <c r="F54" i="2"/>
  <c r="G54" i="2" s="1"/>
  <c r="F48" i="2"/>
  <c r="G48" i="2"/>
  <c r="F46" i="2"/>
  <c r="G46" i="2"/>
  <c r="F44" i="2"/>
  <c r="G44" i="2"/>
  <c r="F42" i="2"/>
  <c r="G42" i="2" s="1"/>
  <c r="F36" i="2"/>
  <c r="G36" i="2" s="1"/>
  <c r="F34" i="2"/>
  <c r="G34" i="2" s="1"/>
  <c r="F32" i="2"/>
  <c r="G32" i="2" s="1"/>
  <c r="F30" i="2"/>
  <c r="G30" i="2" s="1"/>
  <c r="F24" i="2"/>
  <c r="G24" i="2"/>
  <c r="F18" i="2"/>
  <c r="G18" i="2" s="1"/>
  <c r="L3" i="2"/>
  <c r="J3" i="2"/>
  <c r="G10" i="1"/>
  <c r="H12" i="1"/>
  <c r="K12" i="1"/>
  <c r="J12" i="1"/>
  <c r="K9" i="2" l="1"/>
  <c r="O4" i="1"/>
  <c r="O8" i="1" s="1"/>
  <c r="O12" i="1" s="1"/>
  <c r="O13" i="1" s="1"/>
  <c r="B4" i="1"/>
  <c r="J33" i="3" s="1"/>
  <c r="M4" i="1"/>
  <c r="M7" i="1" s="1"/>
  <c r="M11" i="1" s="1"/>
  <c r="M12" i="1" s="1"/>
  <c r="K67" i="2"/>
  <c r="K19" i="2"/>
  <c r="K43" i="2"/>
  <c r="K20" i="2"/>
  <c r="K55" i="2"/>
  <c r="K81" i="2"/>
  <c r="K7" i="2"/>
  <c r="K33" i="2"/>
  <c r="K45" i="2"/>
  <c r="K69" i="2"/>
  <c r="K79" i="2"/>
  <c r="K68" i="2"/>
  <c r="K32" i="2"/>
  <c r="K56" i="2"/>
  <c r="K80" i="2"/>
  <c r="K57" i="2"/>
  <c r="K21" i="2"/>
  <c r="K31" i="2"/>
  <c r="K44" i="2"/>
  <c r="K8" i="2"/>
  <c r="J32" i="3" l="1"/>
  <c r="B9" i="1" s="1"/>
  <c r="I37" i="3" s="1"/>
  <c r="K28" i="3"/>
  <c r="J27" i="3"/>
  <c r="J28" i="3"/>
  <c r="J29" i="3"/>
  <c r="K27" i="3"/>
  <c r="K29" i="3"/>
  <c r="O28" i="3"/>
  <c r="N27" i="3"/>
  <c r="N28" i="3"/>
  <c r="N29" i="3"/>
  <c r="E6" i="1" s="1"/>
  <c r="O27" i="3"/>
  <c r="O29" i="3"/>
  <c r="E7" i="1" l="1"/>
  <c r="F7" i="1" s="1"/>
  <c r="I9" i="1"/>
  <c r="I38" i="3"/>
  <c r="B11" i="1"/>
  <c r="B13" i="1"/>
  <c r="B15" i="1"/>
  <c r="I39" i="3"/>
  <c r="B12" i="1"/>
  <c r="B14" i="1"/>
  <c r="F47" i="1"/>
  <c r="G34" i="1"/>
  <c r="G30" i="1"/>
  <c r="G40" i="1"/>
  <c r="G28" i="1"/>
  <c r="G41" i="1"/>
  <c r="G42" i="1"/>
  <c r="G31" i="1"/>
  <c r="G33" i="1"/>
  <c r="G45" i="1"/>
  <c r="G35" i="1"/>
  <c r="G36" i="1"/>
  <c r="G39" i="1"/>
  <c r="G43" i="1"/>
  <c r="G29" i="1"/>
  <c r="G32" i="1"/>
  <c r="G37" i="1"/>
  <c r="F6" i="1"/>
  <c r="G38" i="1"/>
  <c r="G44" i="1"/>
  <c r="F62" i="1" l="1"/>
  <c r="F59" i="1" s="1"/>
  <c r="F5" i="1"/>
  <c r="F31" i="1"/>
  <c r="F37" i="1"/>
  <c r="F32" i="1"/>
  <c r="F38" i="1"/>
  <c r="F45" i="1"/>
  <c r="F41" i="1"/>
  <c r="F33" i="1"/>
  <c r="F28" i="1"/>
  <c r="F29" i="1"/>
  <c r="F42" i="1"/>
  <c r="F35" i="1"/>
  <c r="F30" i="1"/>
  <c r="F39" i="1"/>
  <c r="F36" i="1"/>
  <c r="F43" i="1"/>
  <c r="B21" i="3"/>
  <c r="F34" i="1"/>
  <c r="F44" i="1"/>
  <c r="F40" i="1"/>
  <c r="F54" i="1" l="1"/>
  <c r="F55" i="1"/>
  <c r="F57" i="1"/>
  <c r="F56" i="1"/>
  <c r="F58" i="1"/>
  <c r="F50" i="1"/>
  <c r="F60" i="1"/>
  <c r="F51" i="1"/>
  <c r="L21" i="3"/>
  <c r="M3" i="3" s="1"/>
  <c r="N3" i="3" s="1"/>
  <c r="F52" i="1"/>
  <c r="F53" i="1"/>
  <c r="C7" i="3"/>
  <c r="D7" i="3" s="1"/>
  <c r="B12" i="3"/>
  <c r="C14" i="3"/>
  <c r="D14" i="3" s="1"/>
  <c r="C17" i="3"/>
  <c r="D17" i="3" s="1"/>
  <c r="B7" i="3"/>
  <c r="C2" i="3"/>
  <c r="D2" i="3" s="1"/>
  <c r="B4" i="3"/>
  <c r="C4" i="3"/>
  <c r="D4" i="3" s="1"/>
  <c r="B8" i="3"/>
  <c r="B6" i="3"/>
  <c r="B15" i="3"/>
  <c r="C18" i="3"/>
  <c r="D18" i="3" s="1"/>
  <c r="C3" i="3"/>
  <c r="D3" i="3" s="1"/>
  <c r="B13" i="3"/>
  <c r="C5" i="3"/>
  <c r="D5" i="3" s="1"/>
  <c r="C9" i="3"/>
  <c r="D9" i="3" s="1"/>
  <c r="B9" i="3"/>
  <c r="C16" i="3"/>
  <c r="D16" i="3" s="1"/>
  <c r="C19" i="3"/>
  <c r="D19" i="3" s="1"/>
  <c r="C8" i="3"/>
  <c r="D8" i="3" s="1"/>
  <c r="B5" i="3"/>
  <c r="C15" i="3"/>
  <c r="D15" i="3" s="1"/>
  <c r="B2" i="3"/>
  <c r="B14" i="3"/>
  <c r="B19" i="3"/>
  <c r="C10" i="3"/>
  <c r="D10" i="3" s="1"/>
  <c r="B11" i="3"/>
  <c r="B16" i="3"/>
  <c r="C12" i="3"/>
  <c r="D12" i="3" s="1"/>
  <c r="C11" i="3"/>
  <c r="D11" i="3" s="1"/>
  <c r="B18" i="3"/>
  <c r="B3" i="3"/>
  <c r="B17" i="3"/>
  <c r="C13" i="3"/>
  <c r="D13" i="3" s="1"/>
  <c r="C6" i="3"/>
  <c r="D6" i="3" s="1"/>
  <c r="B10" i="3"/>
  <c r="E5" i="1"/>
  <c r="F10" i="1"/>
  <c r="F8" i="1"/>
  <c r="L6" i="3" l="1"/>
  <c r="L8" i="3"/>
  <c r="M6" i="3"/>
  <c r="N6" i="3" s="1"/>
  <c r="M2" i="3"/>
  <c r="N2" i="3" s="1"/>
  <c r="L10" i="3"/>
  <c r="M8" i="3"/>
  <c r="N8" i="3" s="1"/>
  <c r="L3" i="3"/>
  <c r="L12" i="3"/>
  <c r="M11" i="3"/>
  <c r="N11" i="3" s="1"/>
  <c r="M10" i="3"/>
  <c r="N10" i="3" s="1"/>
  <c r="M9" i="3"/>
  <c r="N9" i="3" s="1"/>
  <c r="L7" i="3"/>
  <c r="M12" i="3"/>
  <c r="N12" i="3" s="1"/>
  <c r="L5" i="3"/>
  <c r="M4" i="3"/>
  <c r="N4" i="3" s="1"/>
  <c r="M5" i="3"/>
  <c r="N5" i="3" s="1"/>
  <c r="M7" i="3"/>
  <c r="N7" i="3" s="1"/>
  <c r="L2" i="3"/>
  <c r="L11" i="3"/>
  <c r="L4" i="3"/>
  <c r="L9" i="3"/>
  <c r="F22" i="2" s="1"/>
  <c r="G22" i="2" s="1"/>
  <c r="F73" i="1"/>
  <c r="F88" i="1"/>
  <c r="F25" i="1"/>
  <c r="F10" i="2" l="1"/>
  <c r="G10" i="2" s="1"/>
  <c r="F69" i="1"/>
  <c r="F67" i="1"/>
  <c r="F71" i="1"/>
  <c r="F68" i="1"/>
  <c r="F66" i="1"/>
  <c r="F65" i="1"/>
  <c r="F70" i="1"/>
  <c r="F16" i="1"/>
  <c r="F19" i="1"/>
  <c r="G21" i="3"/>
  <c r="F20" i="1"/>
  <c r="F14" i="1"/>
  <c r="F13" i="1"/>
  <c r="F18" i="1"/>
  <c r="F23" i="1"/>
  <c r="F17" i="1"/>
  <c r="F15" i="1"/>
  <c r="F21" i="1"/>
  <c r="F22" i="1"/>
  <c r="F77" i="1"/>
  <c r="F84" i="1"/>
  <c r="F82" i="1"/>
  <c r="F85" i="1"/>
  <c r="F79" i="1"/>
  <c r="F81" i="1"/>
  <c r="F83" i="1"/>
  <c r="F78" i="1"/>
  <c r="F76" i="1"/>
  <c r="F86" i="1"/>
  <c r="F80" i="1"/>
  <c r="Q21" i="3" l="1"/>
  <c r="H6" i="3"/>
  <c r="I6" i="3" s="1"/>
  <c r="G11" i="3"/>
  <c r="H11" i="3"/>
  <c r="I11" i="3" s="1"/>
  <c r="G6" i="3"/>
  <c r="G2" i="3"/>
  <c r="H8" i="3"/>
  <c r="I8" i="3" s="1"/>
  <c r="H5" i="3"/>
  <c r="I5" i="3" s="1"/>
  <c r="H7" i="3"/>
  <c r="I7" i="3" s="1"/>
  <c r="G5" i="3"/>
  <c r="H3" i="3"/>
  <c r="I3" i="3" s="1"/>
  <c r="G10" i="3"/>
  <c r="H9" i="3"/>
  <c r="I9" i="3" s="1"/>
  <c r="H2" i="3"/>
  <c r="I2" i="3" s="1"/>
  <c r="G9" i="3"/>
  <c r="G8" i="3"/>
  <c r="H10" i="3"/>
  <c r="I10" i="3" s="1"/>
  <c r="G7" i="3"/>
  <c r="F20" i="2" s="1"/>
  <c r="G20" i="2" s="1"/>
  <c r="G4" i="3"/>
  <c r="G3" i="3"/>
  <c r="H4" i="3"/>
  <c r="I4" i="3" s="1"/>
  <c r="F8" i="2" l="1"/>
  <c r="G8" i="2" s="1"/>
  <c r="R8" i="3"/>
  <c r="S8" i="3" s="1"/>
  <c r="R9" i="3"/>
  <c r="S9" i="3" s="1"/>
  <c r="R11" i="3"/>
  <c r="S11" i="3" s="1"/>
  <c r="R4" i="3"/>
  <c r="S4" i="3" s="1"/>
  <c r="Q9" i="3"/>
  <c r="Q12" i="3"/>
  <c r="Q5" i="3"/>
  <c r="Q10" i="3"/>
  <c r="Q3" i="3"/>
  <c r="Q7" i="3"/>
  <c r="Q4" i="3"/>
  <c r="Q11" i="3"/>
  <c r="R5" i="3"/>
  <c r="S5" i="3" s="1"/>
  <c r="R7" i="3"/>
  <c r="S7" i="3" s="1"/>
  <c r="Q2" i="3"/>
  <c r="R2" i="3"/>
  <c r="S2" i="3" s="1"/>
  <c r="R10" i="3"/>
  <c r="S10" i="3" s="1"/>
  <c r="R12" i="3"/>
  <c r="S12" i="3" s="1"/>
  <c r="R3" i="3"/>
  <c r="S3" i="3" s="1"/>
  <c r="Q8" i="3"/>
  <c r="F12" i="2" s="1"/>
  <c r="G12" i="2" s="1"/>
</calcChain>
</file>

<file path=xl/comments1.xml><?xml version="1.0" encoding="utf-8"?>
<comments xmlns="http://schemas.openxmlformats.org/spreadsheetml/2006/main">
  <authors>
    <author/>
  </authors>
  <commentList>
    <comment ref="H47" authorId="0" shapeId="0">
      <text>
        <r>
          <rPr>
            <sz val="11"/>
            <color rgb="FF000000"/>
            <rFont val="Calibri"/>
          </rPr>
          <t xml:space="preserve">Vinny Russo:
No less than 4, no more than 7
</t>
        </r>
      </text>
    </comment>
    <comment ref="H48" authorId="0" shapeId="0">
      <text>
        <r>
          <rPr>
            <sz val="11"/>
            <color rgb="FF000000"/>
            <rFont val="Calibri"/>
          </rPr>
          <t xml:space="preserve">Vinny Russo:
Carbohydrat Guide:
Ectomorph - are thin individuals characterized by smaller bone structures and thinner limbs. Think of a typical endurance athlete.This profile is linked to a fast metabolic rate and a high carbohydrate tolerance:
All Meals except last Meal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5 out of 7 Meals, 4 out of 6 meals; 3 out of 5 meals, 3 out of 4 meals
Endomorph have a larger bone structure with higher amounts of total body mass and fat mass.This profile leads to a greater propensity for energy storage, including both lean mass and fat mass. This can also mean a lower carbohydrate tolerance.
3 out of 6 or 7 Meals, 2 out of 4 or 5 meals (mainly pre and post workout)
</t>
        </r>
      </text>
    </comment>
    <comment ref="H49" authorId="0" shapeId="0">
      <text>
        <r>
          <rPr>
            <sz val="11"/>
            <color rgb="FF000000"/>
            <rFont val="Calibri"/>
          </rPr>
          <t xml:space="preserve">Vinny Russo:
Fat intake Guide:
Ectomorph - are thin individuals characterized by smaller bone structures and thinner limbs. Think of a typical endurance athlete.This profile is linked to a fast metabolic rate and a high carbohydrate tolerance:
4 out of 7 meals / 3 out of 5 or 6 meals - should be included in Preworkout + Last Meal (no carbs)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3 meals -  Preworkout + Last Meal (no carbs) + 1 other meal
Endomorph have a larger bone structure with higher amounts of total body mass and fat mass.This profile leads to a greater propensity for energy storage, including both lean mass and fat mass. This can also mean a lower carbohydrate tolerance.
5 out 7 Meals / 4 out of 6 meals / 3 out of 4 or 5 meals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</commentList>
</comments>
</file>

<file path=xl/sharedStrings.xml><?xml version="1.0" encoding="utf-8"?>
<sst xmlns="http://schemas.openxmlformats.org/spreadsheetml/2006/main" count="645" uniqueCount="211">
  <si>
    <t>Protein</t>
  </si>
  <si>
    <t>Size</t>
  </si>
  <si>
    <t>Grams</t>
  </si>
  <si>
    <t>Calories</t>
  </si>
  <si>
    <t>Carb</t>
  </si>
  <si>
    <t>Fat</t>
  </si>
  <si>
    <r>
      <t xml:space="preserve">Carb </t>
    </r>
    <r>
      <rPr>
        <sz val="11"/>
        <color rgb="FFFF0000"/>
        <rFont val="Calibri"/>
      </rPr>
      <t>OFF</t>
    </r>
  </si>
  <si>
    <t>Bison -Cooked</t>
  </si>
  <si>
    <t>INSTRUCTIONS</t>
  </si>
  <si>
    <t>Brown Rice -Cooked</t>
  </si>
  <si>
    <t>BODY TYPE</t>
  </si>
  <si>
    <t>Almond Butter</t>
  </si>
  <si>
    <t>Meal #</t>
  </si>
  <si>
    <t>Food</t>
  </si>
  <si>
    <t>1.) Fill in all RED colored Cells Starting with GENDER</t>
  </si>
  <si>
    <r>
      <t xml:space="preserve">5.) </t>
    </r>
    <r>
      <rPr>
        <b/>
        <u/>
        <sz val="12"/>
        <color rgb="FFFF0000"/>
        <rFont val="Calibri"/>
      </rPr>
      <t>MALES</t>
    </r>
    <r>
      <rPr>
        <b/>
        <sz val="12"/>
        <color rgb="FFFF0000"/>
        <rFont val="Calibri"/>
      </rPr>
      <t xml:space="preserve">  - FILL IN Neck and WAIST Cirumferences</t>
    </r>
  </si>
  <si>
    <t>Measure       (in Grams)</t>
  </si>
  <si>
    <t>Catfish -Cooked</t>
  </si>
  <si>
    <t>Couscous -Cooked</t>
  </si>
  <si>
    <r>
      <t xml:space="preserve">5.) </t>
    </r>
    <r>
      <rPr>
        <b/>
        <u/>
        <sz val="12"/>
        <color rgb="FFFF0000"/>
        <rFont val="Calibri"/>
      </rPr>
      <t>FEMALES</t>
    </r>
    <r>
      <rPr>
        <b/>
        <sz val="12"/>
        <color rgb="FFFF0000"/>
        <rFont val="Calibri"/>
      </rPr>
      <t xml:space="preserve">  - FILL IN Neck, Hip and WAIST Cirumferences</t>
    </r>
  </si>
  <si>
    <t>Almonds</t>
  </si>
  <si>
    <t>Measure       (in Ounces)</t>
  </si>
  <si>
    <t>Quantity</t>
  </si>
  <si>
    <t>Weight (in kg)</t>
  </si>
  <si>
    <t>ChickenBreast -Cooked</t>
  </si>
  <si>
    <t>Macros</t>
  </si>
  <si>
    <t>Cream of Rice -Dry</t>
  </si>
  <si>
    <t>Avocado -No Peel</t>
  </si>
  <si>
    <t>Gender</t>
  </si>
  <si>
    <t>Male</t>
  </si>
  <si>
    <t>Cod -Cooked</t>
  </si>
  <si>
    <t>Protein Source</t>
  </si>
  <si>
    <t>Estimation of  Body-fat Percentage</t>
  </si>
  <si>
    <t>Ezekiel Bread -SLICES</t>
  </si>
  <si>
    <t>Cashews</t>
  </si>
  <si>
    <t>Height (in cm)</t>
  </si>
  <si>
    <t>Percentage</t>
  </si>
  <si>
    <t>Weight (In POUNDS)</t>
  </si>
  <si>
    <t>Meal 1</t>
  </si>
  <si>
    <t>Egg -Liquid Whites</t>
  </si>
  <si>
    <t>Jasmine Rice -Cooked</t>
  </si>
  <si>
    <t>Coconut Oil</t>
  </si>
  <si>
    <r>
      <t xml:space="preserve">2.) Use the </t>
    </r>
    <r>
      <rPr>
        <b/>
        <u/>
        <sz val="13"/>
        <color rgb="FFFF0000"/>
        <rFont val="Calibri"/>
      </rPr>
      <t>Activity Level Guide</t>
    </r>
    <r>
      <rPr>
        <b/>
        <sz val="13"/>
        <color rgb="FFFF0000"/>
        <rFont val="Calibri"/>
      </rPr>
      <t xml:space="preserve"> to help you choose your appropriate level of activity</t>
    </r>
  </si>
  <si>
    <t>Carb Source</t>
  </si>
  <si>
    <t>FlankSteak -Cooked</t>
  </si>
  <si>
    <t>Height (in inches)</t>
  </si>
  <si>
    <t>Oat Meal -Dry</t>
  </si>
  <si>
    <t>MCT Oil</t>
  </si>
  <si>
    <t>FlietMignon -Cooked</t>
  </si>
  <si>
    <t>Age (in yrs)</t>
  </si>
  <si>
    <t>Quinoa -Cooked</t>
  </si>
  <si>
    <t>Olive Oil</t>
  </si>
  <si>
    <t>Carbs</t>
  </si>
  <si>
    <r>
      <t xml:space="preserve">Height (In INCHES)        </t>
    </r>
    <r>
      <rPr>
        <b/>
        <sz val="12"/>
        <rFont val="Calibri"/>
      </rPr>
      <t>Ex: 5 feet = 60</t>
    </r>
  </si>
  <si>
    <t>Fat  Source</t>
  </si>
  <si>
    <t>Flounder -Cooked</t>
  </si>
  <si>
    <t>Neck Circumference (in INCHES) - At narrowest point</t>
  </si>
  <si>
    <t>Red Potato -Cooked</t>
  </si>
  <si>
    <t>Peanut Butter</t>
  </si>
  <si>
    <t>Age</t>
  </si>
  <si>
    <t>Waist Circumference (in INCHES) - Around navel, relaxed.</t>
  </si>
  <si>
    <t>Hip Measurement (in inches)</t>
  </si>
  <si>
    <t>GrounTurkey(99/1)-Cooked</t>
  </si>
  <si>
    <t>White Rice -Cooked</t>
  </si>
  <si>
    <t>Carb Source- OFF</t>
  </si>
  <si>
    <t>Pistachio -No Shell</t>
  </si>
  <si>
    <t>Activity Level</t>
  </si>
  <si>
    <r>
      <t xml:space="preserve">3.) Use the </t>
    </r>
    <r>
      <rPr>
        <b/>
        <u/>
        <sz val="12"/>
        <color rgb="FFFF0000"/>
        <rFont val="Calibri"/>
      </rPr>
      <t>What is Your Body Type Guide</t>
    </r>
    <r>
      <rPr>
        <b/>
        <sz val="12"/>
        <color rgb="FFFF0000"/>
        <rFont val="Calibri"/>
      </rPr>
      <t xml:space="preserve"> below to help you choose your appropriate body type </t>
    </r>
  </si>
  <si>
    <t>Haddock -Cooked</t>
  </si>
  <si>
    <t>Yams -Cooked</t>
  </si>
  <si>
    <t>Approximate Body-fat Percentage</t>
  </si>
  <si>
    <t>SunflowerSeeds -No Shell</t>
  </si>
  <si>
    <t>Total Caloires</t>
  </si>
  <si>
    <t>Meal 2</t>
  </si>
  <si>
    <t>ProteinPowder -Dry</t>
  </si>
  <si>
    <t>Walnuts</t>
  </si>
  <si>
    <t>Overall Goal</t>
  </si>
  <si>
    <t>Maintain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</si>
  <si>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</si>
  <si>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RedSnapper -Cooked</t>
  </si>
  <si>
    <t>Salmon -Cooked</t>
  </si>
  <si>
    <t>BMR</t>
  </si>
  <si>
    <t>Total</t>
  </si>
  <si>
    <t>4.) Fill in how many meals you want for the day</t>
  </si>
  <si>
    <t>Tilapia -Cooked</t>
  </si>
  <si>
    <t>Lean Body Mass</t>
  </si>
  <si>
    <t>TopRoundSteak -Cooked</t>
  </si>
  <si>
    <t>Tuna -Canned in water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</si>
  <si>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</si>
  <si>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Venison -Cooked</t>
  </si>
  <si>
    <t>Calories needed if you participate in:</t>
  </si>
  <si>
    <t>Body Type</t>
  </si>
  <si>
    <t>Type I</t>
  </si>
  <si>
    <t>Meal 3</t>
  </si>
  <si>
    <t>Weight</t>
  </si>
  <si>
    <t>Activity Levels</t>
  </si>
  <si>
    <t>BodyType</t>
  </si>
  <si>
    <t>little or no exercise</t>
  </si>
  <si>
    <t>Type V</t>
  </si>
  <si>
    <t>Type O</t>
  </si>
  <si>
    <t>Total # of Meals</t>
  </si>
  <si>
    <t># of Meals w/Carbs</t>
  </si>
  <si>
    <t>BMR Calculator</t>
  </si>
  <si>
    <t># of Meals w/Fats</t>
  </si>
  <si>
    <t>Carb Meals</t>
  </si>
  <si>
    <t>BF %</t>
  </si>
  <si>
    <t>Fat Meals</t>
  </si>
  <si>
    <t>Female</t>
  </si>
  <si>
    <t>light exercise/sports 1-3 days/week </t>
  </si>
  <si>
    <t>Measure</t>
  </si>
  <si>
    <t>LBM</t>
  </si>
  <si>
    <t>Meal 4</t>
  </si>
  <si>
    <t>Goal</t>
  </si>
  <si>
    <t>Lose Fat</t>
  </si>
  <si>
    <t>moderate exercise/sports 3-5 days/week</t>
  </si>
  <si>
    <t>Yams</t>
  </si>
  <si>
    <t>Build Muscle</t>
  </si>
  <si>
    <t>hard exercise/sports 6-7 days a week</t>
  </si>
  <si>
    <t>Meal 1Protein</t>
  </si>
  <si>
    <t>Meal 1Carbs</t>
  </si>
  <si>
    <t>Meal 1Fat</t>
  </si>
  <si>
    <t>Meal 2Protein</t>
  </si>
  <si>
    <t>Meal 2Carbs</t>
  </si>
  <si>
    <t>Ezekiel Bread</t>
  </si>
  <si>
    <t>Meal 2Fat</t>
  </si>
  <si>
    <t>Meal 3Protein</t>
  </si>
  <si>
    <t>Meal 3Carbs</t>
  </si>
  <si>
    <t>Meal 3Fat</t>
  </si>
  <si>
    <t>Meal 4Protein</t>
  </si>
  <si>
    <t>Meal 4Carbs</t>
  </si>
  <si>
    <t>Meal 4Fat</t>
  </si>
  <si>
    <t>Meal 5Protein</t>
  </si>
  <si>
    <t>Meal 5Carbs</t>
  </si>
  <si>
    <t>Meal 5Fat</t>
  </si>
  <si>
    <t>Meal 6Protein</t>
  </si>
  <si>
    <t>Meal 6Carbs</t>
  </si>
  <si>
    <t>Meal 6Fat</t>
  </si>
  <si>
    <t>Meal 7Protein</t>
  </si>
  <si>
    <t>Meal 7Carbs</t>
  </si>
  <si>
    <t>Meal 7Fat</t>
  </si>
  <si>
    <t>Slices</t>
  </si>
  <si>
    <t>very hard exercise/sports &amp; physical job or 2x training</t>
  </si>
  <si>
    <t>Meal  1</t>
  </si>
  <si>
    <t>Oat Meal</t>
  </si>
  <si>
    <t>Meal  2</t>
  </si>
  <si>
    <t>Cream of Rice</t>
  </si>
  <si>
    <t>Meal  4</t>
  </si>
  <si>
    <t>Meal 5</t>
  </si>
  <si>
    <t>Meal 6</t>
  </si>
  <si>
    <t>Meal 7</t>
  </si>
  <si>
    <t>Brown Rice</t>
  </si>
  <si>
    <t>White Rice</t>
  </si>
  <si>
    <t>Pro</t>
  </si>
  <si>
    <t>Jasmine Rice</t>
  </si>
  <si>
    <t>Quinoa</t>
  </si>
  <si>
    <t>Type I7</t>
  </si>
  <si>
    <t>X</t>
  </si>
  <si>
    <t>Type I6</t>
  </si>
  <si>
    <t>Red Potato</t>
  </si>
  <si>
    <t>Grits</t>
  </si>
  <si>
    <t>Type I5</t>
  </si>
  <si>
    <t>x</t>
  </si>
  <si>
    <t>Couscous</t>
  </si>
  <si>
    <t>Type I4</t>
  </si>
  <si>
    <t>Grams per meal</t>
  </si>
  <si>
    <t>Top Round Steak</t>
  </si>
  <si>
    <t>Chicken Breast</t>
  </si>
  <si>
    <t>Type V7</t>
  </si>
  <si>
    <t>Type V6</t>
  </si>
  <si>
    <t>Type V5</t>
  </si>
  <si>
    <t>Egg - White Only</t>
  </si>
  <si>
    <t>Type V4</t>
  </si>
  <si>
    <t>Protein Scoop</t>
  </si>
  <si>
    <t>#ERROR!</t>
  </si>
  <si>
    <t>Tilapia</t>
  </si>
  <si>
    <t>Type O7</t>
  </si>
  <si>
    <t>Type O6</t>
  </si>
  <si>
    <t>Type O5</t>
  </si>
  <si>
    <t>Salmon</t>
  </si>
  <si>
    <t>Type O4</t>
  </si>
  <si>
    <t>Tuna (bumblebee H20)</t>
  </si>
  <si>
    <t>Shrimp(frozen/cooked)</t>
  </si>
  <si>
    <t>Gnd Tky (99)</t>
  </si>
  <si>
    <t>Bison</t>
  </si>
  <si>
    <t>Catfish</t>
  </si>
  <si>
    <t>Cod</t>
  </si>
  <si>
    <t>Fliet mignon</t>
  </si>
  <si>
    <t>Flank Steak</t>
  </si>
  <si>
    <t>Flounder</t>
  </si>
  <si>
    <t>Haddok</t>
  </si>
  <si>
    <t>Red Snapper</t>
  </si>
  <si>
    <t>Venison</t>
  </si>
  <si>
    <t>Meals per day</t>
  </si>
  <si>
    <t>Meals with Carbs</t>
  </si>
  <si>
    <t>Fat Source</t>
  </si>
  <si>
    <t>Meals with Fats</t>
  </si>
  <si>
    <t>Avocado</t>
  </si>
  <si>
    <t>Pistachio</t>
  </si>
  <si>
    <t>Sunflower Seeds</t>
  </si>
  <si>
    <t>Fibrous Carbs</t>
  </si>
  <si>
    <t>Broccoli</t>
  </si>
  <si>
    <t>Celery</t>
  </si>
  <si>
    <t>Spinach</t>
  </si>
  <si>
    <t>Cauliflower</t>
  </si>
  <si>
    <t>Aspargus</t>
  </si>
  <si>
    <t>Green Peppers (Bell)</t>
  </si>
  <si>
    <t>Red Peppers (Bell)</t>
  </si>
  <si>
    <t>Carb Source - OFF</t>
  </si>
  <si>
    <t>For male</t>
  </si>
  <si>
    <t>For female</t>
  </si>
  <si>
    <t>Shrimp- Thawed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</si>
</sst>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:"/>
  </numFmts>
  <fonts count="26">
    <font>
      <sz val="11"/>
      <color rgb="FF000000"/>
      <name val="Calibri"/>
    </font>
    <font>
      <sz val="11"/>
      <name val="Calibri"/>
    </font>
    <font>
      <b/>
      <sz val="14"/>
      <color rgb="FFFFFFFF"/>
      <name val="Calibri"/>
    </font>
    <font>
      <sz val="11"/>
      <name val="Calibri"/>
    </font>
    <font>
      <b/>
      <i/>
      <u/>
      <sz val="11"/>
      <color rgb="FFFF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b/>
      <sz val="11"/>
      <name val="Calibri"/>
    </font>
    <font>
      <b/>
      <sz val="13"/>
      <color rgb="FFFF0000"/>
      <name val="Calibri"/>
    </font>
    <font>
      <b/>
      <sz val="12"/>
      <color rgb="FFFF0000"/>
      <name val="Calibri"/>
    </font>
    <font>
      <b/>
      <sz val="12"/>
      <color rgb="FFFFFFFF"/>
      <name val="Calibri"/>
    </font>
    <font>
      <b/>
      <sz val="11"/>
      <color rgb="FFFFFFFF"/>
      <name val="Calibri"/>
    </font>
    <font>
      <b/>
      <sz val="9"/>
      <color rgb="FF000000"/>
      <name val="Helvetica Neue"/>
    </font>
    <font>
      <sz val="9"/>
      <color rgb="FF000000"/>
      <name val="Helvetica Neue"/>
    </font>
    <font>
      <b/>
      <sz val="11"/>
      <color rgb="FFFF0000"/>
      <name val="Calibri"/>
    </font>
    <font>
      <b/>
      <sz val="12"/>
      <name val="Calibri"/>
    </font>
    <font>
      <b/>
      <i/>
      <sz val="10"/>
      <color rgb="FF000000"/>
      <name val="Arial"/>
    </font>
    <font>
      <sz val="11"/>
      <color rgb="FFFF0000"/>
      <name val="Calibri"/>
    </font>
    <font>
      <b/>
      <sz val="11"/>
      <color rgb="FFFA7D00"/>
      <name val="Calibri"/>
    </font>
    <font>
      <b/>
      <i/>
      <u/>
      <sz val="11"/>
      <name val="Calibri"/>
    </font>
    <font>
      <b/>
      <u/>
      <sz val="11"/>
      <name val="Calibri"/>
    </font>
    <font>
      <b/>
      <u/>
      <sz val="12"/>
      <color rgb="FFFF0000"/>
      <name val="Calibri"/>
    </font>
    <font>
      <b/>
      <u/>
      <sz val="13"/>
      <color rgb="FFFF0000"/>
      <name val="Calibri"/>
    </font>
    <font>
      <b/>
      <sz val="12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  <fill>
      <patternFill patternType="solid">
        <fgColor theme="1"/>
        <bgColor rgb="FFA5A5A5"/>
      </patternFill>
    </fill>
    <fill>
      <patternFill patternType="solid">
        <fgColor theme="0" tint="-0.249977111117893"/>
        <bgColor rgb="FFFF000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3F3F3F"/>
      </top>
      <bottom style="thin">
        <color rgb="FF000000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0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1" fontId="4" fillId="0" borderId="0" xfId="0" applyNumberFormat="1" applyFont="1"/>
    <xf numFmtId="165" fontId="0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0" fillId="0" borderId="0" xfId="0" applyNumberFormat="1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164" fontId="7" fillId="3" borderId="25" xfId="0" applyNumberFormat="1" applyFont="1" applyFill="1" applyBorder="1" applyAlignment="1">
      <alignment horizontal="center"/>
    </xf>
    <xf numFmtId="164" fontId="0" fillId="0" borderId="0" xfId="0" applyNumberFormat="1" applyFont="1"/>
    <xf numFmtId="164" fontId="7" fillId="3" borderId="26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1" fontId="7" fillId="6" borderId="34" xfId="0" applyNumberFormat="1" applyFont="1" applyFill="1" applyBorder="1" applyAlignment="1">
      <alignment horizontal="center"/>
    </xf>
    <xf numFmtId="49" fontId="13" fillId="3" borderId="35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1" fontId="7" fillId="6" borderId="37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1" fontId="11" fillId="2" borderId="44" xfId="0" applyNumberFormat="1" applyFont="1" applyFill="1" applyBorder="1" applyAlignment="1">
      <alignment horizontal="center" vertical="center"/>
    </xf>
    <xf numFmtId="49" fontId="13" fillId="3" borderId="46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/>
    </xf>
    <xf numFmtId="165" fontId="0" fillId="7" borderId="19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164" fontId="5" fillId="3" borderId="2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5" fillId="3" borderId="52" xfId="0" applyFont="1" applyFill="1" applyBorder="1" applyAlignment="1">
      <alignment horizontal="center" vertical="center"/>
    </xf>
    <xf numFmtId="0" fontId="1" fillId="0" borderId="0" xfId="0" applyFont="1"/>
    <xf numFmtId="0" fontId="7" fillId="3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5" fillId="0" borderId="0" xfId="0" applyFont="1"/>
    <xf numFmtId="0" fontId="15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3" borderId="29" xfId="0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7" fillId="3" borderId="29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5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43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42" xfId="0" applyFont="1" applyFill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 applyProtection="1">
      <alignment horizontal="center" vertical="center" wrapText="1"/>
      <protection locked="0"/>
    </xf>
    <xf numFmtId="0" fontId="12" fillId="4" borderId="43" xfId="0" applyFont="1" applyFill="1" applyBorder="1" applyAlignment="1" applyProtection="1">
      <alignment horizontal="center" vertical="center" wrapText="1"/>
      <protection locked="0"/>
    </xf>
    <xf numFmtId="0" fontId="7" fillId="6" borderId="26" xfId="0" applyFont="1" applyFill="1" applyBorder="1" applyAlignment="1" applyProtection="1">
      <alignment horizontal="center"/>
      <protection locked="0"/>
    </xf>
    <xf numFmtId="164" fontId="7" fillId="6" borderId="26" xfId="0" applyNumberFormat="1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>
      <alignment horizontal="center"/>
    </xf>
    <xf numFmtId="1" fontId="7" fillId="2" borderId="41" xfId="0" applyNumberFormat="1" applyFont="1" applyFill="1" applyBorder="1" applyAlignment="1">
      <alignment horizontal="center"/>
    </xf>
    <xf numFmtId="0" fontId="0" fillId="2" borderId="41" xfId="0" applyFont="1" applyFill="1" applyBorder="1"/>
    <xf numFmtId="0" fontId="23" fillId="8" borderId="19" xfId="0" applyFont="1" applyFill="1" applyBorder="1" applyAlignment="1">
      <alignment horizontal="center" vertical="center"/>
    </xf>
    <xf numFmtId="1" fontId="23" fillId="8" borderId="29" xfId="0" applyNumberFormat="1" applyFont="1" applyFill="1" applyBorder="1" applyAlignment="1">
      <alignment horizontal="center" vertical="center"/>
    </xf>
    <xf numFmtId="0" fontId="24" fillId="0" borderId="0" xfId="0" applyFont="1"/>
    <xf numFmtId="0" fontId="25" fillId="9" borderId="29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3" fillId="0" borderId="27" xfId="0" applyFont="1" applyBorder="1"/>
    <xf numFmtId="49" fontId="12" fillId="5" borderId="16" xfId="0" applyNumberFormat="1" applyFont="1" applyFill="1" applyBorder="1" applyAlignment="1">
      <alignment horizontal="center" vertical="center" wrapText="1"/>
    </xf>
    <xf numFmtId="0" fontId="3" fillId="0" borderId="18" xfId="0" applyFont="1" applyBorder="1"/>
    <xf numFmtId="0" fontId="11" fillId="2" borderId="48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wrapText="1"/>
    </xf>
    <xf numFmtId="0" fontId="7" fillId="5" borderId="49" xfId="0" applyFont="1" applyFill="1" applyBorder="1" applyAlignment="1">
      <alignment horizontal="center" vertical="center"/>
    </xf>
    <xf numFmtId="0" fontId="3" fillId="0" borderId="53" xfId="0" applyFont="1" applyBorder="1"/>
    <xf numFmtId="0" fontId="14" fillId="5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50" xfId="0" applyFont="1" applyBorder="1"/>
    <xf numFmtId="0" fontId="9" fillId="2" borderId="9" xfId="0" applyFont="1" applyFill="1" applyBorder="1" applyAlignment="1">
      <alignment horizontal="center" wrapText="1"/>
    </xf>
    <xf numFmtId="0" fontId="3" fillId="0" borderId="45" xfId="0" applyFont="1" applyBorder="1"/>
    <xf numFmtId="0" fontId="3" fillId="0" borderId="23" xfId="0" applyFont="1" applyBorder="1"/>
    <xf numFmtId="0" fontId="3" fillId="0" borderId="47" xfId="0" applyFont="1" applyBorder="1"/>
    <xf numFmtId="0" fontId="8" fillId="2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9" fillId="2" borderId="9" xfId="0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9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24" xfId="0" applyFont="1" applyBorder="1"/>
    <xf numFmtId="0" fontId="7" fillId="4" borderId="11" xfId="0" applyFont="1" applyFill="1" applyBorder="1" applyAlignment="1">
      <alignment horizontal="center"/>
    </xf>
    <xf numFmtId="0" fontId="3" fillId="0" borderId="21" xfId="0" applyFont="1" applyBorder="1"/>
    <xf numFmtId="164" fontId="7" fillId="4" borderId="11" xfId="0" applyNumberFormat="1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/>
    </xf>
    <xf numFmtId="1" fontId="7" fillId="6" borderId="28" xfId="0" applyNumberFormat="1" applyFont="1" applyFill="1" applyBorder="1" applyAlignment="1">
      <alignment horizontal="center"/>
    </xf>
    <xf numFmtId="0" fontId="3" fillId="0" borderId="30" xfId="0" applyFont="1" applyBorder="1"/>
    <xf numFmtId="0" fontId="6" fillId="2" borderId="6" xfId="0" applyFont="1" applyFill="1" applyBorder="1" applyAlignment="1">
      <alignment horizontal="center"/>
    </xf>
  </cellXfs>
  <cellStyles count="1">
    <cellStyle name="Normal" xfId="0" builtinId="0"/>
  </cellStyles>
  <dxfs count="32"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10">
    <tableStyle name="Choice Food Calculations-style" pivot="0" count="3">
      <tableStyleElement type="headerRow" dxfId="31"/>
      <tableStyleElement type="firstRowStripe" dxfId="30"/>
      <tableStyleElement type="secondRowStripe" dxfId="29"/>
    </tableStyle>
    <tableStyle name="Choice Food Calculations-style 2" pivot="0" count="3">
      <tableStyleElement type="headerRow" dxfId="28"/>
      <tableStyleElement type="firstRowStripe" dxfId="27"/>
      <tableStyleElement type="secondRowStripe" dxfId="26"/>
    </tableStyle>
    <tableStyle name="Choice Food Calculations-style 3" pivot="0" count="3">
      <tableStyleElement type="headerRow" dxfId="25"/>
      <tableStyleElement type="firstRowStripe" dxfId="24"/>
      <tableStyleElement type="secondRowStripe" dxfId="23"/>
    </tableStyle>
    <tableStyle name="Choice Food Calculations-style 4" pivot="0" count="3">
      <tableStyleElement type="headerRow" dxfId="22"/>
      <tableStyleElement type="firstRowStripe" dxfId="21"/>
      <tableStyleElement type="secondRowStripe" dxfId="20"/>
    </tableStyle>
    <tableStyle name="Choice Food Calculations-style 5" pivot="0" count="3">
      <tableStyleElement type="headerRow" dxfId="19"/>
      <tableStyleElement type="firstRowStripe" dxfId="18"/>
      <tableStyleElement type="secondRowStripe" dxfId="17"/>
    </tableStyle>
    <tableStyle name="Choice Food Calculations-style 6" pivot="0" count="3">
      <tableStyleElement type="headerRow" dxfId="16"/>
      <tableStyleElement type="firstRowStripe" dxfId="15"/>
      <tableStyleElement type="secondRowStripe" dxfId="14"/>
    </tableStyle>
    <tableStyle name="Choice Food Calculations-style 7" pivot="0" count="3">
      <tableStyleElement type="headerRow" dxfId="13"/>
      <tableStyleElement type="firstRowStripe" dxfId="12"/>
      <tableStyleElement type="secondRowStripe" dxfId="11"/>
    </tableStyle>
    <tableStyle name="Choice Food Calculations-style 8" pivot="0" count="3">
      <tableStyleElement type="headerRow" dxfId="10"/>
      <tableStyleElement type="firstRowStripe" dxfId="9"/>
      <tableStyleElement type="secondRowStripe" dxfId="8"/>
    </tableStyle>
    <tableStyle name="Choice Food Calculations-style 9" pivot="0" count="3">
      <tableStyleElement type="headerRow" dxfId="7"/>
      <tableStyleElement type="firstRowStripe" dxfId="6"/>
      <tableStyleElement type="secondRowStripe" dxfId="5"/>
    </tableStyle>
    <tableStyle name="Choice Food Calculations-style 10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0"/>
          <a:ext cx="10692000" cy="7560000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085975" cy="27432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304600" y="2412883"/>
          <a:ext cx="2082800" cy="2734234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00"/>
            <a:buFont typeface="Calibri"/>
            <a:buNone/>
          </a:pPr>
          <a:r>
            <a:rPr lang="en-US" sz="16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Activity Level Guide:</a:t>
          </a:r>
          <a:endParaRPr sz="14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1.2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Little to No exercise - Desk Job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1.4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light exercise 1-3 days/week - Lightly Active, Some standing and walking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1.6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moderate exercise 3-5 days/week - On feet most of the day - Sales rep</a:t>
          </a:r>
          <a:endParaRPr sz="12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1.8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Hard exercise 6-7 days/week - Hard daily activity -  Construction Worker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2.0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very hard exercise + physcial job or 2x training - Professional Athlete</a:t>
          </a:r>
          <a:endParaRPr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266700</xdr:colOff>
      <xdr:row>3</xdr:row>
      <xdr:rowOff>161925</xdr:rowOff>
    </xdr:from>
    <xdr:ext cx="3105150" cy="24003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733425"/>
          <a:ext cx="3105150" cy="24003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47625</xdr:rowOff>
    </xdr:from>
    <xdr:to>
      <xdr:col>3</xdr:col>
      <xdr:colOff>504825</xdr:colOff>
      <xdr:row>62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0" y="47625"/>
          <a:ext cx="2333625" cy="1236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>
              <a:solidFill>
                <a:srgbClr val="FF0000"/>
              </a:solidFill>
            </a:rPr>
            <a:t>INSTRUCTIONS:</a:t>
          </a:r>
        </a:p>
        <a:p>
          <a:endParaRPr lang="en-US" sz="1100"/>
        </a:p>
        <a:p>
          <a:r>
            <a:rPr lang="en-US" sz="1100" b="1" u="sng"/>
            <a:t>How</a:t>
          </a:r>
          <a:r>
            <a:rPr lang="en-US" sz="1100" b="1" u="sng" baseline="0"/>
            <a:t> to choose food items for your meals:</a:t>
          </a:r>
        </a:p>
        <a:p>
          <a:r>
            <a:rPr lang="en-US" sz="1100"/>
            <a:t>Each WHITE</a:t>
          </a:r>
          <a:r>
            <a:rPr lang="en-US" sz="1100" baseline="0"/>
            <a:t> colored cell contains a drop-down list of my ALLSTAR list of food items per macronutrient. Click on the WHITE colored cell to display the drop-down, and choose the food item of your choice. </a:t>
          </a:r>
        </a:p>
        <a:p>
          <a:endParaRPr lang="en-US" sz="1100" baseline="0"/>
        </a:p>
        <a:p>
          <a:r>
            <a:rPr lang="en-US" sz="1100" b="1" u="sng" baseline="0"/>
            <a:t>How to know which macronutrients make up each specific meal:</a:t>
          </a:r>
        </a:p>
        <a:p>
          <a:r>
            <a:rPr lang="en-US" sz="1100" baseline="0"/>
            <a:t>In order to structure your meals, you need to look at the MINI tables present to the right of each meal. </a:t>
          </a:r>
        </a:p>
        <a:p>
          <a:r>
            <a:rPr lang="en-US" sz="1100" baseline="0"/>
            <a:t>If the Source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it, this means you must choose a food Item for that Meal. If the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has a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BLACK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colored cell next to it, this means </a:t>
          </a:r>
          <a:r>
            <a:rPr lang="en-US" sz="1100" baseline="0"/>
            <a:t>you must leave that food source Blank. </a:t>
          </a:r>
        </a:p>
        <a:p>
          <a:r>
            <a:rPr lang="en-US" sz="1100" b="1" u="sng" baseline="0"/>
            <a:t>For </a:t>
          </a:r>
          <a:r>
            <a:rPr lang="en-US" sz="1100" b="1" u="none" baseline="0"/>
            <a:t>Example: </a:t>
          </a:r>
          <a:r>
            <a:rPr lang="en-US" sz="1100" b="0" u="none" baseline="0"/>
            <a:t>If </a:t>
          </a:r>
          <a:r>
            <a:rPr lang="en-US" sz="1100" u="none" baseline="0"/>
            <a:t>the</a:t>
          </a:r>
          <a:r>
            <a:rPr lang="en-US" sz="1100" baseline="0"/>
            <a:t> </a:t>
          </a:r>
          <a:r>
            <a:rPr lang="en-US" sz="1100" u="sng" baseline="0"/>
            <a:t>PROTEIN</a:t>
          </a:r>
          <a:r>
            <a:rPr lang="en-US" sz="1100" baseline="0"/>
            <a:t> source in </a:t>
          </a:r>
          <a:r>
            <a:rPr lang="en-US" sz="1100" u="sng" baseline="0"/>
            <a:t>MEAL 1 </a:t>
          </a:r>
          <a:r>
            <a:rPr lang="en-US" sz="1100" u="none" baseline="0"/>
            <a:t>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it. This means you must choose 1 Protein food item for MEAL 1. If that same MEAL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>
              <a:solidFill>
                <a:srgbClr val="FF0000"/>
              </a:solidFill>
            </a:rPr>
            <a:t> </a:t>
          </a:r>
          <a:r>
            <a:rPr lang="en-US" sz="1100" baseline="0"/>
            <a:t>colored cell next to </a:t>
          </a:r>
          <a:r>
            <a:rPr lang="en-US" sz="1100" u="sng" baseline="0"/>
            <a:t>CARBS</a:t>
          </a:r>
          <a:r>
            <a:rPr lang="en-US" sz="1100" baseline="0"/>
            <a:t>, then you must choose 1 CARB Source for that meal as well. </a:t>
          </a:r>
        </a:p>
        <a:p>
          <a:endParaRPr lang="en-US" sz="1100" baseline="0"/>
        </a:p>
        <a:p>
          <a:r>
            <a:rPr lang="en-US" sz="1100" baseline="0"/>
            <a:t>If A few of your meals have ALL </a:t>
          </a:r>
          <a:r>
            <a:rPr lang="en-US" sz="1100" b="1" baseline="0"/>
            <a:t>BLACK</a:t>
          </a:r>
          <a:r>
            <a:rPr lang="en-US" sz="1100" baseline="0"/>
            <a:t> colored cells next to the sources, this is because of your selected amount of meals chosen in the information tab. </a:t>
          </a:r>
        </a:p>
        <a:p>
          <a:r>
            <a:rPr lang="en-US" sz="1100" b="1" baseline="0"/>
            <a:t>EXAMPLE</a:t>
          </a:r>
          <a:r>
            <a:rPr lang="en-US" sz="1100" baseline="0"/>
            <a:t>: Meals 5, 6, and 7 will all be blacked out if you selected to have 4 meals per day.</a:t>
          </a:r>
        </a:p>
        <a:p>
          <a:endParaRPr lang="en-US" sz="1100" baseline="0"/>
        </a:p>
        <a:p>
          <a:r>
            <a:rPr lang="en-US" sz="1100" b="1" u="sng" baseline="0"/>
            <a:t>How to know how much of each food item to prepare:</a:t>
          </a:r>
        </a:p>
        <a:p>
          <a:r>
            <a:rPr lang="en-US" sz="1100"/>
            <a:t>After</a:t>
          </a:r>
          <a:r>
            <a:rPr lang="en-US" sz="1100" baseline="0"/>
            <a:t> selecting your food item from the drop down list, you will see 2 sets of numbers appear. The 1 set of numbers is the amount needed in </a:t>
          </a:r>
          <a:r>
            <a:rPr lang="en-US" sz="1100" b="1" baseline="0"/>
            <a:t>GRAMS </a:t>
          </a:r>
          <a:r>
            <a:rPr lang="en-US" sz="1100" b="0" baseline="0"/>
            <a:t>for that particular food item</a:t>
          </a:r>
          <a:r>
            <a:rPr lang="en-US" sz="1100" baseline="0"/>
            <a:t>. The Second set of numbers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the amount needed in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OUNCES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that particular food item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You can choose which ever unit your are more comfortable working with.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remove a food item from a meal:</a:t>
          </a:r>
        </a:p>
        <a:p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Lets say you selected a FAT SOURCE for one of your meals that did not indicate to include a FAT source for that specific meal. In order to remove it, click on the cell with the food item and press DELETE. This will remove it from the meal.</a:t>
          </a: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to choose 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 OFF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days that you do not workout, you will use the </a:t>
          </a:r>
          <a:r>
            <a:rPr lang="en-US" sz="11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SOURCE-OFF</a:t>
          </a:r>
          <a:r>
            <a:rPr lang="en-U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 for the appropriate food items and portions sizes for all meals that need to contain a carb. This will yield around 80% of your carbohydrate intake for the day. </a:t>
          </a:r>
          <a:endParaRPr lang="en-US" b="0" u="none">
            <a:effectLst/>
          </a:endParaRP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u="non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-Week-Trans-Week-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- Wk 3 - 4"/>
      <sheetName val="Wk 3 - 4 - Meal Layout"/>
      <sheetName val="Choice Food Calculations"/>
    </sheetNames>
    <sheetDataSet>
      <sheetData sheetId="0"/>
      <sheetData sheetId="1"/>
      <sheetData sheetId="2">
        <row r="47">
          <cell r="A47">
            <v>7</v>
          </cell>
        </row>
        <row r="48">
          <cell r="A48">
            <v>6</v>
          </cell>
        </row>
        <row r="49">
          <cell r="A49">
            <v>5</v>
          </cell>
        </row>
        <row r="50">
          <cell r="A50">
            <v>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_1" displayName="Table_1" ref="I26:K29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H36:I39">
  <tableColumns count="2">
    <tableColumn id="1" name="Goal"/>
    <tableColumn id="2" name="Calories"/>
  </tableColumns>
  <tableStyleInfo name="Choice Food Calculations-style 10" showFirstColumn="1" showLastColumn="1" showRowStripes="1" showColumnStripes="0"/>
</table>
</file>

<file path=xl/tables/table11.xml><?xml version="1.0" encoding="utf-8"?>
<table xmlns="http://schemas.openxmlformats.org/spreadsheetml/2006/main" id="11" name="Table_112" displayName="Table_112" ref="M26:O29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I31:J33">
  <tableColumns count="2">
    <tableColumn id="1" name="Gender"/>
    <tableColumn id="2" name="BMR Calculator"/>
  </tableColumns>
  <tableStyleInfo name="Choice Food Calculations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K1:N13">
  <tableColumns count="4">
    <tableColumn id="1" name="Fat"/>
    <tableColumn id="2" name="Size"/>
    <tableColumn id="3" name="Grams"/>
    <tableColumn id="4" name="Calories"/>
  </tableColumns>
  <tableStyleInfo name="Choice Food Calculations-style 3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46:C51">
  <tableColumns count="3">
    <tableColumn id="1" name="Type O"/>
    <tableColumn id="2" name="Carb Meals"/>
    <tableColumn id="3" name="Fat Meals"/>
  </tableColumns>
  <tableStyleInfo name="Choice Food Calculations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P1:S13">
  <tableColumns count="4">
    <tableColumn id="1" name="Carb OFF"/>
    <tableColumn id="2" name="Size"/>
    <tableColumn id="3" name="Grams"/>
    <tableColumn id="4" name="Calories"/>
  </tableColumns>
  <tableStyleInfo name="Choice Food Calculations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F1:I14">
  <tableColumns count="4">
    <tableColumn id="1" name="Carb"/>
    <tableColumn id="2" name="Size"/>
    <tableColumn id="3" name="Grams"/>
    <tableColumn id="4" name="Calories"/>
  </tableColumns>
  <tableStyleInfo name="Choice Food Calculations-style 6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32:C38">
  <tableColumns count="3">
    <tableColumn id="1" name="Type I"/>
    <tableColumn id="2" name="Carb Meals"/>
    <tableColumn id="3" name="Fat Meals"/>
  </tableColumns>
  <tableStyleInfo name="Choice Food Calculations-style 7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1:D20">
  <tableColumns count="4">
    <tableColumn id="1" name="Protein"/>
    <tableColumn id="2" name="Size"/>
    <tableColumn id="3" name="Grams"/>
    <tableColumn id="4" name="Calories"/>
  </tableColumns>
  <tableStyleInfo name="Choice Food Calculations-style 8" showFirstColumn="1" showLastColumn="1" showRowStripes="1" showColumnStripes="0"/>
</table>
</file>

<file path=xl/tables/table9.xml><?xml version="1.0" encoding="utf-8"?>
<table xmlns="http://schemas.openxmlformats.org/spreadsheetml/2006/main" id="9" name="Table_9" displayName="Table_9" ref="A39:C45">
  <tableColumns count="3">
    <tableColumn id="1" name="Type V"/>
    <tableColumn id="2" name="Carb Meals"/>
    <tableColumn id="3" name="Fat Meals"/>
  </tableColumns>
  <tableStyleInfo name="Choice Food Calculations-style 9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00"/>
  <sheetViews>
    <sheetView zoomScale="75" zoomScaleNormal="75" workbookViewId="0">
      <selection activeCell="I7" sqref="I7"/>
    </sheetView>
  </sheetViews>
  <sheetFormatPr defaultColWidth="0" defaultRowHeight="15" customHeight="1" zeroHeight="1"/>
  <cols>
    <col min="1" max="1" width="28.28515625" customWidth="1"/>
    <col min="2" max="2" width="2.140625" customWidth="1"/>
    <col min="3" max="3" width="0.42578125" customWidth="1"/>
    <col min="4" max="4" width="9.140625" hidden="1" customWidth="1"/>
    <col min="5" max="5" width="8.7109375" hidden="1" customWidth="1"/>
    <col min="6" max="6" width="9.140625" hidden="1" customWidth="1"/>
    <col min="7" max="7" width="2.28515625" customWidth="1"/>
    <col min="8" max="8" width="23.5703125" customWidth="1"/>
    <col min="9" max="9" width="18.85546875" customWidth="1"/>
    <col min="10" max="10" width="19.85546875" customWidth="1"/>
    <col min="11" max="11" width="18.42578125" customWidth="1"/>
    <col min="12" max="12" width="33" customWidth="1"/>
    <col min="13" max="13" width="7.5703125" bestFit="1" customWidth="1"/>
    <col min="14" max="14" width="36.7109375" customWidth="1"/>
    <col min="15" max="15" width="7.5703125" bestFit="1" customWidth="1"/>
    <col min="16" max="18" width="7.5703125" customWidth="1"/>
    <col min="19" max="19" width="8.7109375" customWidth="1"/>
    <col min="20" max="29" width="8.7109375" hidden="1" customWidth="1"/>
    <col min="30" max="16384" width="14.42578125" hidden="1"/>
  </cols>
  <sheetData>
    <row r="1" spans="1:29" ht="15" customHeight="1">
      <c r="A1" s="2"/>
      <c r="B1" s="2"/>
      <c r="C1" s="2"/>
      <c r="D1" s="2"/>
      <c r="E1" s="2"/>
      <c r="F1" s="2"/>
      <c r="G1" s="2"/>
      <c r="H1" s="2"/>
      <c r="I1" s="2"/>
      <c r="J1" s="116" t="s">
        <v>8</v>
      </c>
      <c r="K1" s="117"/>
      <c r="L1" s="117"/>
      <c r="M1" s="117"/>
      <c r="N1" s="117"/>
      <c r="O1" s="118"/>
      <c r="P1" s="2"/>
      <c r="Q1" s="2"/>
      <c r="R1" s="2"/>
      <c r="S1" s="2"/>
    </row>
    <row r="2" spans="1:29" ht="42" customHeight="1">
      <c r="A2" s="8"/>
      <c r="B2" s="9"/>
      <c r="C2" s="9"/>
      <c r="D2" s="10"/>
      <c r="E2" s="10"/>
      <c r="F2" s="10"/>
      <c r="G2" s="10"/>
      <c r="H2" s="12"/>
      <c r="I2" s="10"/>
      <c r="J2" s="137" t="s">
        <v>14</v>
      </c>
      <c r="K2" s="138"/>
      <c r="L2" s="119" t="s">
        <v>15</v>
      </c>
      <c r="M2" s="120"/>
      <c r="N2" s="135" t="s">
        <v>19</v>
      </c>
      <c r="O2" s="136"/>
      <c r="P2" s="2"/>
      <c r="Q2" s="2"/>
      <c r="R2" s="2"/>
      <c r="S2" s="2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5.75">
      <c r="A3" s="10" t="s">
        <v>23</v>
      </c>
      <c r="B3" s="10">
        <f>I4/2.2</f>
        <v>0</v>
      </c>
      <c r="C3" s="10"/>
      <c r="D3" s="107" t="s">
        <v>25</v>
      </c>
      <c r="E3" s="107" t="s">
        <v>2</v>
      </c>
      <c r="F3" s="107" t="s">
        <v>3</v>
      </c>
      <c r="G3" s="15"/>
      <c r="H3" s="17" t="s">
        <v>28</v>
      </c>
      <c r="I3" s="89"/>
      <c r="J3" s="124"/>
      <c r="K3" s="139"/>
      <c r="L3" s="109" t="s">
        <v>32</v>
      </c>
      <c r="M3" s="110"/>
      <c r="N3" s="133" t="s">
        <v>32</v>
      </c>
      <c r="O3" s="134"/>
      <c r="P3" s="2"/>
      <c r="Q3" s="2"/>
      <c r="R3" s="2"/>
      <c r="S3" s="2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5.75">
      <c r="A4" s="10" t="s">
        <v>35</v>
      </c>
      <c r="B4" s="10">
        <f>I5*2.54</f>
        <v>0</v>
      </c>
      <c r="C4" s="10"/>
      <c r="D4" s="108"/>
      <c r="E4" s="108"/>
      <c r="F4" s="108"/>
      <c r="G4" s="15" t="s">
        <v>36</v>
      </c>
      <c r="H4" s="23" t="s">
        <v>37</v>
      </c>
      <c r="I4" s="90"/>
      <c r="J4" s="126" t="s">
        <v>42</v>
      </c>
      <c r="K4" s="127"/>
      <c r="L4" s="25" t="s">
        <v>45</v>
      </c>
      <c r="M4" s="27">
        <f>I5</f>
        <v>0</v>
      </c>
      <c r="N4" s="29" t="s">
        <v>45</v>
      </c>
      <c r="O4" s="30">
        <f>I5</f>
        <v>0</v>
      </c>
      <c r="P4" s="2"/>
      <c r="Q4" s="2"/>
      <c r="R4" s="2"/>
      <c r="S4" s="2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31.5">
      <c r="A5" s="10" t="s">
        <v>49</v>
      </c>
      <c r="B5" s="10">
        <f>I6</f>
        <v>0</v>
      </c>
      <c r="C5" s="10"/>
      <c r="D5" s="32" t="s">
        <v>4</v>
      </c>
      <c r="E5" s="33" t="e">
        <f>F5/4</f>
        <v>#N/A</v>
      </c>
      <c r="F5" s="33" t="e">
        <f>I9-(F6+F7)</f>
        <v>#N/A</v>
      </c>
      <c r="G5" s="15">
        <v>0.5</v>
      </c>
      <c r="H5" s="35" t="s">
        <v>53</v>
      </c>
      <c r="I5" s="90"/>
      <c r="J5" s="128"/>
      <c r="K5" s="129"/>
      <c r="L5" s="25" t="s">
        <v>56</v>
      </c>
      <c r="M5" s="94"/>
      <c r="N5" s="29" t="s">
        <v>56</v>
      </c>
      <c r="O5" s="96"/>
      <c r="P5" s="2"/>
      <c r="Q5" s="2"/>
      <c r="R5" s="2"/>
      <c r="S5" s="2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0"/>
      <c r="B6" s="10"/>
      <c r="C6" s="10"/>
      <c r="D6" s="32" t="s">
        <v>0</v>
      </c>
      <c r="E6" s="33" t="e">
        <f>IF(I3="Male",VLOOKUP(I10,'Choice Food Calculations'!$I$27:$K$29,2,FALSE), VLOOKUP(I10,'Choice Food Calculations'!$M$27:$O$29,2,FALSE))</f>
        <v>#N/A</v>
      </c>
      <c r="F6" s="33" t="e">
        <f>E6*4</f>
        <v>#N/A</v>
      </c>
      <c r="G6" s="15">
        <v>0.3</v>
      </c>
      <c r="H6" s="23" t="s">
        <v>59</v>
      </c>
      <c r="I6" s="90"/>
      <c r="J6" s="130"/>
      <c r="K6" s="131"/>
      <c r="L6" s="25" t="s">
        <v>60</v>
      </c>
      <c r="M6" s="95"/>
      <c r="N6" s="29" t="s">
        <v>61</v>
      </c>
      <c r="O6" s="97"/>
      <c r="P6" s="2"/>
      <c r="Q6" s="2"/>
      <c r="R6" s="2"/>
      <c r="S6" s="2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4">
      <c r="A7" s="10"/>
      <c r="B7" s="10"/>
      <c r="C7" s="10"/>
      <c r="D7" s="36" t="s">
        <v>5</v>
      </c>
      <c r="E7" s="38" t="e">
        <f>IF(I3="Male",VLOOKUP(I10,'Choice Food Calculations'!$I$27:$K$29,3,FALSE),VLOOKUP(I10,'Choice Food Calculations'!$M$27:$O$29,3,FALSE))</f>
        <v>#N/A</v>
      </c>
      <c r="F7" s="38" t="e">
        <f>E7*9</f>
        <v>#N/A</v>
      </c>
      <c r="G7" s="15">
        <v>0.2</v>
      </c>
      <c r="H7" s="23" t="s">
        <v>66</v>
      </c>
      <c r="I7" s="91"/>
      <c r="J7" s="132" t="s">
        <v>67</v>
      </c>
      <c r="K7" s="123"/>
      <c r="L7" s="39" t="s">
        <v>70</v>
      </c>
      <c r="M7" s="40" t="e">
        <f>86.01*LOG10((M6)-(M5))-70.041*LOG10(M4)+36.76</f>
        <v>#NUM!</v>
      </c>
      <c r="N7" s="29" t="s">
        <v>60</v>
      </c>
      <c r="O7" s="97"/>
      <c r="P7" s="2"/>
      <c r="Q7" s="2"/>
      <c r="R7" s="2"/>
      <c r="S7" s="2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35.25" customHeight="1">
      <c r="A8" s="10"/>
      <c r="B8" s="10"/>
      <c r="C8" s="10"/>
      <c r="D8" s="115" t="s">
        <v>72</v>
      </c>
      <c r="E8" s="110"/>
      <c r="F8" s="41" t="e">
        <f>SUM(F5:F7)</f>
        <v>#N/A</v>
      </c>
      <c r="G8" s="15"/>
      <c r="H8" s="23" t="s">
        <v>76</v>
      </c>
      <c r="I8" s="106" t="s">
        <v>113</v>
      </c>
      <c r="J8" s="124"/>
      <c r="K8" s="125"/>
      <c r="L8" s="111" t="s">
        <v>78</v>
      </c>
      <c r="M8" s="110"/>
      <c r="N8" s="39" t="s">
        <v>70</v>
      </c>
      <c r="O8" s="45" t="e">
        <f>163.205*LOG10(O7+O6-O5)-97.684*LOG10(O4)-78.387</f>
        <v>#NUM!</v>
      </c>
      <c r="P8" s="2"/>
      <c r="Q8" s="2"/>
      <c r="R8" s="2"/>
      <c r="S8" s="2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30" customHeight="1">
      <c r="A9" s="10" t="s">
        <v>81</v>
      </c>
      <c r="B9" s="10" t="e">
        <f>VLOOKUP(I3,'Choice Food Calculations'!$I$32:$J$33,2,FALSE)</f>
        <v>#N/A</v>
      </c>
      <c r="C9" s="10"/>
      <c r="D9" s="15"/>
      <c r="E9" s="15"/>
      <c r="F9" s="15" t="s">
        <v>82</v>
      </c>
      <c r="G9" s="15" t="s">
        <v>82</v>
      </c>
      <c r="H9" s="103" t="s">
        <v>3</v>
      </c>
      <c r="I9" s="104" t="e">
        <f>VLOOKUP(I8,'Choice Food Calculations'!$H$37:$I$39,2,FALSE)</f>
        <v>#N/A</v>
      </c>
      <c r="J9" s="122" t="s">
        <v>83</v>
      </c>
      <c r="K9" s="123"/>
      <c r="L9" s="113" t="s">
        <v>85</v>
      </c>
      <c r="M9" s="121"/>
      <c r="N9" s="111" t="s">
        <v>88</v>
      </c>
      <c r="O9" s="112"/>
      <c r="P9" s="2"/>
      <c r="Q9" s="2"/>
      <c r="R9" s="2"/>
      <c r="S9" s="2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.75">
      <c r="A10" s="10" t="s">
        <v>90</v>
      </c>
      <c r="B10" s="10"/>
      <c r="C10" s="10"/>
      <c r="D10" s="15"/>
      <c r="E10" s="15"/>
      <c r="F10" s="46" t="e">
        <f t="shared" ref="F10:G10" si="0">F5+F6+F7</f>
        <v>#N/A</v>
      </c>
      <c r="G10" s="15">
        <f t="shared" si="0"/>
        <v>1</v>
      </c>
      <c r="H10" s="23" t="s">
        <v>91</v>
      </c>
      <c r="I10" s="92"/>
      <c r="J10" s="124"/>
      <c r="K10" s="125"/>
      <c r="L10" s="48" t="s">
        <v>94</v>
      </c>
      <c r="M10" s="50">
        <f>I4</f>
        <v>0</v>
      </c>
      <c r="N10" s="113" t="s">
        <v>85</v>
      </c>
      <c r="O10" s="114"/>
      <c r="P10" s="2"/>
      <c r="Q10" s="2"/>
      <c r="R10" s="2"/>
      <c r="S10" s="2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.75">
      <c r="A11" s="51" t="s">
        <v>97</v>
      </c>
      <c r="B11" s="10" t="e">
        <f>B9*1.2</f>
        <v>#N/A</v>
      </c>
      <c r="C11" s="10"/>
      <c r="D11" s="15"/>
      <c r="E11" s="15"/>
      <c r="F11" s="15"/>
      <c r="G11" s="15"/>
      <c r="H11" s="52"/>
      <c r="I11" s="53" t="s">
        <v>100</v>
      </c>
      <c r="J11" s="54" t="s">
        <v>101</v>
      </c>
      <c r="K11" s="56" t="s">
        <v>103</v>
      </c>
      <c r="L11" s="58" t="s">
        <v>105</v>
      </c>
      <c r="M11" s="59" t="e">
        <f>M7</f>
        <v>#NUM!</v>
      </c>
      <c r="N11" s="48" t="s">
        <v>94</v>
      </c>
      <c r="O11" s="60">
        <f>I4</f>
        <v>0</v>
      </c>
      <c r="P11" s="2"/>
      <c r="Q11" s="2"/>
      <c r="R11" s="2"/>
      <c r="S11" s="2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5.75">
      <c r="A12" s="51" t="s">
        <v>108</v>
      </c>
      <c r="B12" s="10" t="e">
        <f>B9*1.375</f>
        <v>#N/A</v>
      </c>
      <c r="C12" s="10"/>
      <c r="D12" s="15" t="s">
        <v>43</v>
      </c>
      <c r="E12" s="15"/>
      <c r="F12" s="15" t="s">
        <v>1</v>
      </c>
      <c r="G12" s="15" t="s">
        <v>109</v>
      </c>
      <c r="H12" s="52" t="e">
        <f ca="1">INDIRECT(SUBSTITUTE($I$10," ","_"))</f>
        <v>#REF!</v>
      </c>
      <c r="I12" s="93"/>
      <c r="J12" s="53">
        <f ca="1">IFERROR(VLOOKUP(I12,INDIRECT(SUBSTITUTE($I$10," ","_")&amp;"T"),2,FALSE),0)</f>
        <v>0</v>
      </c>
      <c r="K12" s="61">
        <f ca="1">IFERROR(VLOOKUP(I12,INDIRECT(SUBSTITUTE($I$10," ","_")&amp;"T"),3,FALSE),0)</f>
        <v>0</v>
      </c>
      <c r="L12" s="58" t="s">
        <v>110</v>
      </c>
      <c r="M12" s="59" t="e">
        <f>M10-((M11/100)*M10)</f>
        <v>#NUM!</v>
      </c>
      <c r="N12" s="62" t="s">
        <v>105</v>
      </c>
      <c r="O12" s="64" t="e">
        <f>O8</f>
        <v>#NUM!</v>
      </c>
      <c r="P12" s="2"/>
      <c r="Q12" s="2"/>
      <c r="R12" s="2"/>
      <c r="S12" s="2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23.25" customHeight="1">
      <c r="A13" s="51" t="s">
        <v>114</v>
      </c>
      <c r="B13" s="10" t="e">
        <f>B9*1.55</f>
        <v>#N/A</v>
      </c>
      <c r="C13" s="10"/>
      <c r="D13" s="10" t="s">
        <v>115</v>
      </c>
      <c r="E13" s="10"/>
      <c r="F13" s="65" t="e">
        <f ca="1">(100/20)*F25</f>
        <v>#N/A</v>
      </c>
      <c r="G13" s="10" t="s">
        <v>2</v>
      </c>
      <c r="H13" s="12"/>
      <c r="I13" s="10"/>
      <c r="J13" s="10"/>
      <c r="K13" s="10"/>
      <c r="L13" s="66"/>
      <c r="M13" s="67"/>
      <c r="N13" s="62" t="s">
        <v>110</v>
      </c>
      <c r="O13" s="64" t="e">
        <f>O11-((O12/100)*O11)</f>
        <v>#NUM!</v>
      </c>
      <c r="P13" s="2"/>
      <c r="Q13" s="2"/>
      <c r="R13" s="2"/>
      <c r="S13" s="2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>
      <c r="A14" s="51" t="s">
        <v>117</v>
      </c>
      <c r="B14" s="10" t="e">
        <f>B9*1.725</f>
        <v>#N/A</v>
      </c>
      <c r="C14" s="10"/>
      <c r="D14" s="10" t="s">
        <v>123</v>
      </c>
      <c r="E14" s="10"/>
      <c r="F14" s="68" t="e">
        <f ca="1">F25/15</f>
        <v>#N/A</v>
      </c>
      <c r="G14" s="10" t="s">
        <v>140</v>
      </c>
      <c r="H14" s="12"/>
      <c r="I14" s="10"/>
      <c r="J14" s="10"/>
      <c r="K14" s="10"/>
      <c r="L14" s="10"/>
      <c r="M14" s="10"/>
      <c r="N14" s="10"/>
      <c r="O14" s="2"/>
      <c r="P14" s="2"/>
      <c r="Q14" s="2"/>
      <c r="R14" s="2"/>
      <c r="S14" s="2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>
      <c r="A15" s="51" t="s">
        <v>141</v>
      </c>
      <c r="B15" s="10" t="e">
        <f>B9*1.9</f>
        <v>#N/A</v>
      </c>
      <c r="C15" s="10"/>
      <c r="D15" s="10" t="s">
        <v>143</v>
      </c>
      <c r="E15" s="10"/>
      <c r="F15" s="65" t="e">
        <f ca="1">(45/30)*F25</f>
        <v>#N/A</v>
      </c>
      <c r="G15" s="10" t="s">
        <v>2</v>
      </c>
      <c r="H15" s="12"/>
      <c r="I15" s="10"/>
      <c r="J15" s="10"/>
      <c r="K15" s="10"/>
      <c r="L15" s="10"/>
      <c r="M15" s="10"/>
      <c r="N15" s="10"/>
      <c r="O15" s="2"/>
      <c r="P15" s="102"/>
      <c r="Q15" s="102"/>
      <c r="R15" s="102"/>
      <c r="S15" s="2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>
      <c r="A16" s="10"/>
      <c r="B16" s="10"/>
      <c r="C16" s="10"/>
      <c r="D16" s="10" t="s">
        <v>145</v>
      </c>
      <c r="E16" s="10"/>
      <c r="F16" s="65" t="e">
        <f ca="1">(100/82.4)*F25</f>
        <v>#N/A</v>
      </c>
      <c r="G16" s="10" t="s">
        <v>2</v>
      </c>
      <c r="H16" s="12"/>
      <c r="I16" s="10"/>
      <c r="J16" s="10"/>
      <c r="K16" s="10"/>
      <c r="L16" s="10"/>
      <c r="M16" s="10"/>
      <c r="N16" s="10"/>
      <c r="O16" s="2"/>
      <c r="P16" s="102"/>
      <c r="Q16" s="102"/>
      <c r="R16" s="102"/>
      <c r="S16" s="2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>
      <c r="A17" s="10"/>
      <c r="B17" s="10"/>
      <c r="C17" s="10"/>
      <c r="D17" s="10" t="s">
        <v>150</v>
      </c>
      <c r="E17" s="10"/>
      <c r="F17" s="65" t="e">
        <f ca="1">(100/23.5)*F25</f>
        <v>#N/A</v>
      </c>
      <c r="G17" s="10" t="s">
        <v>2</v>
      </c>
      <c r="H17" s="12"/>
      <c r="I17" s="10"/>
      <c r="J17" s="10"/>
      <c r="K17" s="10"/>
      <c r="L17" s="10"/>
      <c r="M17" s="10"/>
      <c r="N17" s="10"/>
      <c r="O17" s="2"/>
      <c r="P17" s="102"/>
      <c r="Q17" s="102"/>
      <c r="R17" s="102"/>
      <c r="S17" s="2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>
      <c r="A18" s="10"/>
      <c r="B18" s="10"/>
      <c r="C18" s="10"/>
      <c r="D18" s="10" t="s">
        <v>151</v>
      </c>
      <c r="E18" s="10"/>
      <c r="F18" s="65" t="e">
        <f ca="1">(100/28.5)*F25</f>
        <v>#N/A</v>
      </c>
      <c r="G18" s="10" t="s">
        <v>2</v>
      </c>
      <c r="H18" s="12"/>
      <c r="I18" s="10"/>
      <c r="J18" s="10"/>
      <c r="K18" s="10"/>
      <c r="L18" s="10"/>
      <c r="M18" s="10"/>
      <c r="N18" s="10"/>
      <c r="O18" s="2"/>
      <c r="P18" s="102"/>
      <c r="Q18" s="102"/>
      <c r="R18" s="102"/>
      <c r="S18" s="2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>
      <c r="A19" s="10"/>
      <c r="B19" s="10"/>
      <c r="C19" s="10"/>
      <c r="D19" s="10" t="s">
        <v>153</v>
      </c>
      <c r="E19" s="10"/>
      <c r="F19" s="65" t="e">
        <f ca="1">(200/45)*F25</f>
        <v>#N/A</v>
      </c>
      <c r="G19" s="10" t="s">
        <v>2</v>
      </c>
      <c r="H19" s="12"/>
      <c r="I19" s="10"/>
      <c r="J19" s="10"/>
      <c r="K19" s="10"/>
      <c r="L19" s="10"/>
      <c r="M19" s="10"/>
      <c r="N19" s="10"/>
      <c r="O19" s="2"/>
      <c r="P19" s="102"/>
      <c r="Q19" s="102"/>
      <c r="R19" s="102"/>
      <c r="S19" s="2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>
      <c r="A20" s="10"/>
      <c r="B20" s="10"/>
      <c r="C20" s="10"/>
      <c r="D20" s="10" t="s">
        <v>154</v>
      </c>
      <c r="E20" s="10"/>
      <c r="F20" s="65" t="e">
        <f ca="1">(100/21.3)*F25</f>
        <v>#N/A</v>
      </c>
      <c r="G20" s="10" t="s">
        <v>2</v>
      </c>
      <c r="H20" s="12"/>
      <c r="I20" s="10"/>
      <c r="J20" s="10"/>
      <c r="K20" s="10"/>
      <c r="L20" s="10"/>
      <c r="M20" s="10"/>
      <c r="N20" s="10"/>
      <c r="O20" s="2"/>
      <c r="P20" s="102"/>
      <c r="Q20" s="102"/>
      <c r="R20" s="102"/>
      <c r="S20" s="2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5.75" customHeight="1">
      <c r="A21" s="10"/>
      <c r="B21" s="10"/>
      <c r="C21" s="10"/>
      <c r="D21" s="10" t="s">
        <v>158</v>
      </c>
      <c r="E21" s="10"/>
      <c r="F21" s="65" t="e">
        <f ca="1">(100/19.6)*F25</f>
        <v>#N/A</v>
      </c>
      <c r="G21" s="10" t="s">
        <v>2</v>
      </c>
      <c r="H21" s="12"/>
      <c r="I21" s="10"/>
      <c r="J21" s="10"/>
      <c r="K21" s="10"/>
      <c r="L21" s="10"/>
      <c r="M21" s="10"/>
      <c r="N21" s="10"/>
      <c r="O21" s="2"/>
      <c r="P21" s="102"/>
      <c r="Q21" s="102"/>
      <c r="R21" s="102"/>
      <c r="S21" s="2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5.75" customHeight="1">
      <c r="A22" s="10"/>
      <c r="B22" s="10"/>
      <c r="C22" s="10"/>
      <c r="D22" s="10" t="s">
        <v>159</v>
      </c>
      <c r="E22" s="10"/>
      <c r="F22" s="65" t="e">
        <f ca="1">(28/4)*F25</f>
        <v>#N/A</v>
      </c>
      <c r="G22" s="10" t="s">
        <v>2</v>
      </c>
      <c r="H22" s="75"/>
      <c r="I22" s="10"/>
      <c r="J22" s="10"/>
      <c r="K22" s="10"/>
      <c r="L22" s="10"/>
      <c r="M22" s="10"/>
      <c r="N22" s="10"/>
      <c r="O22" s="2"/>
      <c r="P22" s="102"/>
      <c r="Q22" s="102"/>
      <c r="R22" s="102"/>
      <c r="S22" s="2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5.75" customHeight="1">
      <c r="A23" s="10"/>
      <c r="B23" s="10"/>
      <c r="C23" s="10"/>
      <c r="D23" s="10" t="s">
        <v>162</v>
      </c>
      <c r="E23" s="10"/>
      <c r="F23" s="65" t="e">
        <f ca="1">(28/7)*F25</f>
        <v>#N/A</v>
      </c>
      <c r="G23" s="10" t="s">
        <v>2</v>
      </c>
      <c r="H23" s="12"/>
      <c r="I23" s="10"/>
      <c r="J23" s="10"/>
      <c r="K23" s="10"/>
      <c r="L23" s="10"/>
      <c r="M23" s="10"/>
      <c r="N23" s="10"/>
      <c r="O23" s="2"/>
      <c r="P23" s="102"/>
      <c r="Q23" s="102"/>
      <c r="R23" s="102"/>
      <c r="S23" s="2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5.7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2"/>
      <c r="P24" s="102"/>
      <c r="Q24" s="102"/>
      <c r="R24" s="102"/>
      <c r="S24" s="2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5.75" customHeight="1">
      <c r="A25" s="10"/>
      <c r="B25" s="10"/>
      <c r="C25" s="10"/>
      <c r="D25" s="10" t="s">
        <v>164</v>
      </c>
      <c r="E25" s="10"/>
      <c r="F25" s="65" t="e">
        <f ca="1">E5/J12</f>
        <v>#N/A</v>
      </c>
      <c r="G25" s="65"/>
      <c r="H25" s="12"/>
      <c r="I25" s="10"/>
      <c r="J25" s="10"/>
      <c r="K25" s="10"/>
      <c r="L25" s="10"/>
      <c r="M25" s="10"/>
      <c r="N25" s="10"/>
      <c r="O25" s="2"/>
      <c r="P25" s="102"/>
      <c r="Q25" s="102"/>
      <c r="R25" s="102"/>
      <c r="S25" s="2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5.75" customHeight="1">
      <c r="A26" s="10"/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  <c r="O26" s="2"/>
      <c r="P26" s="102"/>
      <c r="Q26" s="102"/>
      <c r="R26" s="102"/>
      <c r="S26" s="2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5.75" customHeight="1">
      <c r="A27" s="10"/>
      <c r="B27" s="10"/>
      <c r="C27" s="10"/>
      <c r="D27" s="10" t="s">
        <v>31</v>
      </c>
      <c r="E27" s="10"/>
      <c r="F27" s="10" t="s">
        <v>1</v>
      </c>
      <c r="G27" s="10" t="s">
        <v>2</v>
      </c>
      <c r="H27" s="12"/>
      <c r="I27" s="10"/>
      <c r="J27" s="10"/>
      <c r="K27" s="10"/>
      <c r="L27" s="10"/>
      <c r="M27" s="10"/>
      <c r="N27" s="10"/>
      <c r="O27" s="2"/>
      <c r="P27" s="102"/>
      <c r="Q27" s="102"/>
      <c r="R27" s="102"/>
      <c r="S27" s="2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5.75" customHeight="1">
      <c r="A28" s="10"/>
      <c r="B28" s="10"/>
      <c r="C28" s="10"/>
      <c r="D28" s="10" t="s">
        <v>165</v>
      </c>
      <c r="E28" s="10"/>
      <c r="F28" s="65" t="e">
        <f>(100/30.09)*F47</f>
        <v>#N/A</v>
      </c>
      <c r="G28" s="65" t="e">
        <f>E6/6</f>
        <v>#N/A</v>
      </c>
      <c r="H28" s="12"/>
      <c r="I28" s="10"/>
      <c r="J28" s="10"/>
      <c r="K28" s="10"/>
      <c r="L28" s="10"/>
      <c r="M28" s="10"/>
      <c r="N28" s="10"/>
      <c r="O28" s="2"/>
      <c r="P28" s="102"/>
      <c r="Q28" s="102"/>
      <c r="R28" s="102"/>
      <c r="S28" s="2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5.75" customHeight="1">
      <c r="A29" s="10"/>
      <c r="B29" s="10"/>
      <c r="C29" s="10"/>
      <c r="D29" s="10" t="s">
        <v>166</v>
      </c>
      <c r="E29" s="10"/>
      <c r="F29" s="65" t="e">
        <f>(100/30.54)*F47</f>
        <v>#N/A</v>
      </c>
      <c r="G29" s="65" t="e">
        <f>E6/6</f>
        <v>#N/A</v>
      </c>
      <c r="H29" s="12"/>
      <c r="I29" s="10"/>
      <c r="J29" s="10"/>
      <c r="K29" s="10"/>
      <c r="L29" s="10"/>
      <c r="M29" s="10"/>
      <c r="N29" s="10"/>
      <c r="O29" s="2"/>
      <c r="P29" s="102"/>
      <c r="Q29" s="102"/>
      <c r="R29" s="102"/>
      <c r="S29" s="2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5.75" customHeight="1">
      <c r="A30" s="10"/>
      <c r="B30" s="10"/>
      <c r="C30" s="10"/>
      <c r="D30" s="10" t="s">
        <v>170</v>
      </c>
      <c r="E30" s="10"/>
      <c r="F30" s="65" t="e">
        <f>(100/10.9)*F47</f>
        <v>#N/A</v>
      </c>
      <c r="G30" s="65" t="e">
        <f>E6/6</f>
        <v>#N/A</v>
      </c>
      <c r="H30" s="12"/>
      <c r="I30" s="10"/>
      <c r="J30" s="10"/>
      <c r="K30" s="10"/>
      <c r="L30" s="10"/>
      <c r="M30" s="10"/>
      <c r="N30" s="10"/>
      <c r="O30" s="2"/>
      <c r="P30" s="102"/>
      <c r="Q30" s="102"/>
      <c r="R30" s="102"/>
      <c r="S30" s="2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5.75" customHeight="1">
      <c r="A31" s="10"/>
      <c r="B31" s="10"/>
      <c r="C31" s="10"/>
      <c r="D31" s="10" t="s">
        <v>172</v>
      </c>
      <c r="E31" s="10"/>
      <c r="F31" s="65" t="e">
        <f>F47</f>
        <v>#N/A</v>
      </c>
      <c r="G31" s="65" t="e">
        <f>E6/6</f>
        <v>#N/A</v>
      </c>
      <c r="H31" s="12"/>
      <c r="I31" s="10"/>
      <c r="J31" s="10"/>
      <c r="K31" s="10" t="s">
        <v>173</v>
      </c>
      <c r="L31" s="10"/>
      <c r="M31" s="10"/>
      <c r="N31" s="10"/>
      <c r="O31" s="2"/>
      <c r="P31" s="102"/>
      <c r="Q31" s="102"/>
      <c r="R31" s="102"/>
      <c r="S31" s="2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.75" customHeight="1">
      <c r="A32" s="10"/>
      <c r="B32" s="10"/>
      <c r="C32" s="10"/>
      <c r="D32" s="10" t="s">
        <v>174</v>
      </c>
      <c r="E32" s="10"/>
      <c r="F32" s="65" t="e">
        <f>(100/26.15)*F47</f>
        <v>#N/A</v>
      </c>
      <c r="G32" s="65" t="e">
        <f>E6/6</f>
        <v>#N/A</v>
      </c>
      <c r="H32" s="12"/>
      <c r="I32" s="10"/>
      <c r="J32" s="10"/>
      <c r="K32" s="10"/>
      <c r="L32" s="10"/>
      <c r="M32" s="10"/>
      <c r="N32" s="10"/>
      <c r="O32" s="2"/>
      <c r="P32" s="102"/>
      <c r="Q32" s="102"/>
      <c r="R32" s="102"/>
      <c r="S32" s="2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.75" customHeight="1">
      <c r="A33" s="10"/>
      <c r="B33" s="10"/>
      <c r="C33" s="10"/>
      <c r="D33" s="10" t="s">
        <v>178</v>
      </c>
      <c r="E33" s="10"/>
      <c r="F33" s="65" t="e">
        <f>(100/25.44)*F47</f>
        <v>#N/A</v>
      </c>
      <c r="G33" s="65" t="e">
        <f>E6/6</f>
        <v>#N/A</v>
      </c>
      <c r="H33" s="12"/>
      <c r="I33" s="10"/>
      <c r="J33" s="10"/>
      <c r="K33" s="10"/>
      <c r="L33" s="10"/>
      <c r="M33" s="10"/>
      <c r="N33" s="10"/>
      <c r="O33" s="2"/>
      <c r="P33" s="102"/>
      <c r="Q33" s="102"/>
      <c r="R33" s="102"/>
      <c r="S33" s="2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.75" customHeight="1">
      <c r="A34" s="10"/>
      <c r="B34" s="10"/>
      <c r="C34" s="10"/>
      <c r="D34" s="10" t="s">
        <v>180</v>
      </c>
      <c r="E34" s="10"/>
      <c r="F34" s="65" t="e">
        <f>(100/23.62)*F47</f>
        <v>#N/A</v>
      </c>
      <c r="G34" s="65" t="e">
        <f>E6/6</f>
        <v>#N/A</v>
      </c>
      <c r="H34" s="12"/>
      <c r="I34" s="10"/>
      <c r="J34" s="10"/>
      <c r="K34" s="10"/>
      <c r="L34" s="10"/>
      <c r="M34" s="10"/>
      <c r="N34" s="10"/>
      <c r="O34" s="2"/>
      <c r="P34" s="102"/>
      <c r="Q34" s="102"/>
      <c r="R34" s="102"/>
      <c r="S34" s="2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.75" customHeight="1">
      <c r="A35" s="10"/>
      <c r="B35" s="10"/>
      <c r="C35" s="10"/>
      <c r="D35" s="10" t="s">
        <v>181</v>
      </c>
      <c r="E35" s="10"/>
      <c r="F35" s="65" t="e">
        <f>(100/23.98)*F47</f>
        <v>#N/A</v>
      </c>
      <c r="G35" s="65" t="e">
        <f>E6/6</f>
        <v>#N/A</v>
      </c>
      <c r="H35" s="12"/>
      <c r="I35" s="10"/>
      <c r="J35" s="10"/>
      <c r="K35" s="10"/>
      <c r="L35" s="10"/>
      <c r="M35" s="10"/>
      <c r="N35" s="10"/>
      <c r="O35" s="2"/>
      <c r="P35" s="102"/>
      <c r="Q35" s="102"/>
      <c r="R35" s="102"/>
      <c r="S35" s="2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.75" customHeight="1">
      <c r="A36" s="10"/>
      <c r="B36" s="10"/>
      <c r="C36" s="10"/>
      <c r="D36" s="10" t="s">
        <v>182</v>
      </c>
      <c r="E36" s="10"/>
      <c r="F36" s="65" t="e">
        <f>(94/26)*F47</f>
        <v>#N/A</v>
      </c>
      <c r="G36" s="65" t="e">
        <f>E6/6</f>
        <v>#N/A</v>
      </c>
      <c r="H36" s="12"/>
      <c r="I36" s="10"/>
      <c r="J36" s="10"/>
      <c r="K36" s="10"/>
      <c r="L36" s="10"/>
      <c r="M36" s="10"/>
      <c r="N36" s="10"/>
      <c r="O36" s="2"/>
      <c r="P36" s="102"/>
      <c r="Q36" s="102"/>
      <c r="R36" s="102"/>
      <c r="S36" s="2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.75" customHeight="1">
      <c r="A37" s="10"/>
      <c r="B37" s="10"/>
      <c r="C37" s="10"/>
      <c r="D37" s="10" t="s">
        <v>183</v>
      </c>
      <c r="E37" s="10"/>
      <c r="F37" s="65" t="e">
        <f>(84/23)*F47</f>
        <v>#N/A</v>
      </c>
      <c r="G37" s="65" t="e">
        <f>E6/6</f>
        <v>#N/A</v>
      </c>
      <c r="H37" s="12"/>
      <c r="I37" s="10"/>
      <c r="J37" s="10"/>
      <c r="K37" s="10"/>
      <c r="L37" s="10"/>
      <c r="M37" s="10"/>
      <c r="N37" s="10"/>
      <c r="O37" s="2"/>
      <c r="P37" s="102"/>
      <c r="Q37" s="102"/>
      <c r="R37" s="102"/>
      <c r="S37" s="2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5.75" customHeight="1">
      <c r="A38" s="10"/>
      <c r="B38" s="10"/>
      <c r="C38" s="10"/>
      <c r="D38" s="10" t="s">
        <v>184</v>
      </c>
      <c r="E38" s="10"/>
      <c r="F38" s="65" t="e">
        <f>(28/5)*F47</f>
        <v>#N/A</v>
      </c>
      <c r="G38" s="65" t="e">
        <f>E6/6</f>
        <v>#N/A</v>
      </c>
      <c r="H38" s="12"/>
      <c r="I38" s="10"/>
      <c r="J38" s="10"/>
      <c r="K38" s="10"/>
      <c r="L38" s="10"/>
      <c r="M38" s="10"/>
      <c r="N38" s="10"/>
      <c r="O38" s="2"/>
      <c r="P38" s="102"/>
      <c r="Q38" s="102"/>
      <c r="R38" s="102"/>
      <c r="S38" s="2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customHeight="1">
      <c r="A39" s="10"/>
      <c r="B39" s="10"/>
      <c r="C39" s="10"/>
      <c r="D39" s="10" t="s">
        <v>185</v>
      </c>
      <c r="E39" s="10"/>
      <c r="F39" s="65" t="e">
        <f>(28/6)*F47</f>
        <v>#N/A</v>
      </c>
      <c r="G39" s="65" t="e">
        <f>E6/6</f>
        <v>#N/A</v>
      </c>
      <c r="H39" s="12"/>
      <c r="I39" s="10"/>
      <c r="J39" s="10"/>
      <c r="K39" s="10"/>
      <c r="L39" s="10"/>
      <c r="M39" s="10"/>
      <c r="N39" s="10"/>
      <c r="O39" s="2"/>
      <c r="P39" s="102"/>
      <c r="Q39" s="102"/>
      <c r="R39" s="102"/>
      <c r="S39" s="2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5.75" customHeight="1">
      <c r="A40" s="10"/>
      <c r="B40" s="10"/>
      <c r="C40" s="10"/>
      <c r="D40" s="10" t="s">
        <v>186</v>
      </c>
      <c r="E40" s="10"/>
      <c r="F40" s="65" t="e">
        <f>(28/8)*F47</f>
        <v>#N/A</v>
      </c>
      <c r="G40" s="65" t="e">
        <f>E6/6</f>
        <v>#N/A</v>
      </c>
      <c r="H40" s="12"/>
      <c r="I40" s="10"/>
      <c r="J40" s="10"/>
      <c r="K40" s="10"/>
      <c r="L40" s="10"/>
      <c r="M40" s="10"/>
      <c r="N40" s="10"/>
      <c r="O40" s="2"/>
      <c r="P40" s="102"/>
      <c r="Q40" s="102"/>
      <c r="R40" s="102"/>
      <c r="S40" s="2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5.75" customHeight="1">
      <c r="A41" s="10"/>
      <c r="B41" s="10"/>
      <c r="C41" s="10"/>
      <c r="D41" s="10" t="s">
        <v>187</v>
      </c>
      <c r="E41" s="10"/>
      <c r="F41" s="65" t="e">
        <f>(28/8)*F47</f>
        <v>#N/A</v>
      </c>
      <c r="G41" s="65" t="e">
        <f>E6/6</f>
        <v>#N/A</v>
      </c>
      <c r="H41" s="12"/>
      <c r="I41" s="10"/>
      <c r="J41" s="10"/>
      <c r="K41" s="10"/>
      <c r="L41" s="10"/>
      <c r="M41" s="10"/>
      <c r="N41" s="10"/>
      <c r="O41" s="2"/>
      <c r="P41" s="102"/>
      <c r="Q41" s="102"/>
      <c r="R41" s="102"/>
      <c r="S41" s="2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5.75" customHeight="1">
      <c r="A42" s="10"/>
      <c r="B42" s="10"/>
      <c r="C42" s="10"/>
      <c r="D42" s="10" t="s">
        <v>188</v>
      </c>
      <c r="E42" s="10"/>
      <c r="F42" s="65" t="e">
        <f>(28/7)*F47</f>
        <v>#N/A</v>
      </c>
      <c r="G42" s="65" t="e">
        <f>E6/6</f>
        <v>#N/A</v>
      </c>
      <c r="H42" s="12"/>
      <c r="I42" s="10"/>
      <c r="J42" s="10"/>
      <c r="K42" s="10"/>
      <c r="L42" s="10"/>
      <c r="M42" s="10"/>
      <c r="N42" s="10"/>
      <c r="O42" s="2"/>
      <c r="P42" s="102"/>
      <c r="Q42" s="102"/>
      <c r="R42" s="102"/>
      <c r="S42" s="2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5.75" customHeight="1">
      <c r="A43" s="10"/>
      <c r="B43" s="10"/>
      <c r="C43" s="10"/>
      <c r="D43" s="10" t="s">
        <v>189</v>
      </c>
      <c r="E43" s="10"/>
      <c r="F43" s="65" t="e">
        <f>(28/7)*F47</f>
        <v>#N/A</v>
      </c>
      <c r="G43" s="65" t="e">
        <f>E6/6</f>
        <v>#N/A</v>
      </c>
      <c r="H43" s="79"/>
      <c r="I43" s="10"/>
      <c r="J43" s="10"/>
      <c r="K43" s="10"/>
      <c r="L43" s="10"/>
      <c r="M43" s="10"/>
      <c r="N43" s="10"/>
      <c r="O43" s="2"/>
      <c r="P43" s="102"/>
      <c r="Q43" s="102"/>
      <c r="R43" s="102"/>
      <c r="S43" s="2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customHeight="1">
      <c r="A44" s="10"/>
      <c r="B44" s="10"/>
      <c r="C44" s="10"/>
      <c r="D44" s="10" t="s">
        <v>190</v>
      </c>
      <c r="E44" s="10"/>
      <c r="F44" s="65" t="e">
        <f>(28/7)*F47</f>
        <v>#N/A</v>
      </c>
      <c r="G44" s="65" t="e">
        <f>E6/6</f>
        <v>#N/A</v>
      </c>
      <c r="H44" s="75"/>
      <c r="I44" s="10"/>
      <c r="J44" s="10"/>
      <c r="K44" s="10"/>
      <c r="L44" s="10"/>
      <c r="M44" s="10"/>
      <c r="N44" s="10"/>
      <c r="O44" s="2"/>
      <c r="P44" s="102"/>
      <c r="Q44" s="102"/>
      <c r="R44" s="102"/>
      <c r="S44" s="2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5.75" customHeight="1">
      <c r="A45" s="10"/>
      <c r="B45" s="10"/>
      <c r="C45" s="10"/>
      <c r="D45" s="10" t="s">
        <v>191</v>
      </c>
      <c r="E45" s="10"/>
      <c r="F45" s="65" t="e">
        <f>(28/8)*F47</f>
        <v>#N/A</v>
      </c>
      <c r="G45" s="65" t="e">
        <f>E6/6</f>
        <v>#N/A</v>
      </c>
      <c r="H45" s="12"/>
      <c r="I45" s="10"/>
      <c r="J45" s="10"/>
      <c r="K45" s="10"/>
      <c r="L45" s="10"/>
      <c r="M45" s="10"/>
      <c r="N45" s="10"/>
      <c r="O45" s="2"/>
      <c r="P45" s="102"/>
      <c r="Q45" s="102"/>
      <c r="R45" s="102"/>
      <c r="S45" s="2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5.75" customHeight="1">
      <c r="A46" s="10"/>
      <c r="B46" s="10"/>
      <c r="C46" s="10"/>
      <c r="D46" s="10"/>
      <c r="E46" s="10"/>
      <c r="F46" s="10"/>
      <c r="G46" s="10"/>
      <c r="H46" s="12"/>
      <c r="I46" s="10"/>
      <c r="J46" s="10"/>
      <c r="K46" s="10"/>
      <c r="L46" s="10"/>
      <c r="M46" s="10"/>
      <c r="N46" s="10"/>
      <c r="O46" s="2"/>
      <c r="P46" s="102"/>
      <c r="Q46" s="102"/>
      <c r="R46" s="102"/>
      <c r="S46" s="2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5.75" customHeight="1">
      <c r="A47" s="10"/>
      <c r="B47" s="10"/>
      <c r="C47" s="10"/>
      <c r="D47" s="10" t="s">
        <v>164</v>
      </c>
      <c r="E47" s="10"/>
      <c r="F47" s="65" t="e">
        <f>E6/I12</f>
        <v>#N/A</v>
      </c>
      <c r="G47" s="65"/>
      <c r="H47" s="12" t="s">
        <v>192</v>
      </c>
      <c r="I47" s="10">
        <v>5</v>
      </c>
      <c r="J47" s="10"/>
      <c r="K47" s="10"/>
      <c r="L47" s="10"/>
      <c r="M47" s="10"/>
      <c r="N47" s="10"/>
      <c r="O47" s="2"/>
      <c r="P47" s="102"/>
      <c r="Q47" s="102"/>
      <c r="R47" s="102"/>
      <c r="S47" s="2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5.75" customHeight="1">
      <c r="A48" s="10"/>
      <c r="B48" s="10"/>
      <c r="C48" s="10"/>
      <c r="D48" s="10"/>
      <c r="E48" s="10"/>
      <c r="F48" s="10"/>
      <c r="G48" s="10"/>
      <c r="H48" s="12" t="s">
        <v>193</v>
      </c>
      <c r="I48" s="10">
        <v>2</v>
      </c>
      <c r="J48" s="10"/>
      <c r="K48" s="10"/>
      <c r="L48" s="10"/>
      <c r="M48" s="10"/>
      <c r="N48" s="10"/>
      <c r="O48" s="2"/>
      <c r="P48" s="102"/>
      <c r="Q48" s="102"/>
      <c r="R48" s="102"/>
      <c r="S48" s="2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5.75" customHeight="1">
      <c r="A49" s="10"/>
      <c r="B49" s="10"/>
      <c r="C49" s="10"/>
      <c r="D49" s="10" t="s">
        <v>194</v>
      </c>
      <c r="E49" s="10"/>
      <c r="F49" s="10" t="s">
        <v>1</v>
      </c>
      <c r="G49" s="10" t="s">
        <v>109</v>
      </c>
      <c r="H49" s="80" t="s">
        <v>195</v>
      </c>
      <c r="I49" s="10">
        <v>4</v>
      </c>
      <c r="J49" s="10"/>
      <c r="K49" s="10"/>
      <c r="L49" s="10"/>
      <c r="M49" s="10"/>
      <c r="N49" s="10"/>
      <c r="O49" s="2"/>
      <c r="P49" s="102"/>
      <c r="Q49" s="102"/>
      <c r="R49" s="102"/>
      <c r="S49" s="2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5.75" customHeight="1">
      <c r="A50" s="10"/>
      <c r="B50" s="10"/>
      <c r="C50" s="10"/>
      <c r="D50" s="10" t="s">
        <v>20</v>
      </c>
      <c r="E50" s="10"/>
      <c r="F50" s="65" t="e">
        <f ca="1">(0.5/7)*F62*29</f>
        <v>#N/A</v>
      </c>
      <c r="G50" s="10" t="s">
        <v>2</v>
      </c>
      <c r="H50" s="12"/>
      <c r="I50" s="10"/>
      <c r="J50" s="10"/>
      <c r="K50" s="10"/>
      <c r="L50" s="10"/>
      <c r="M50" s="10"/>
      <c r="N50" s="10"/>
      <c r="O50" s="2"/>
      <c r="P50" s="102"/>
      <c r="Q50" s="102"/>
      <c r="R50" s="102"/>
      <c r="S50" s="2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.75" customHeight="1">
      <c r="A51" s="10"/>
      <c r="B51" s="10"/>
      <c r="C51" s="10"/>
      <c r="D51" s="10" t="s">
        <v>11</v>
      </c>
      <c r="E51" s="10"/>
      <c r="F51" s="65" t="e">
        <f ca="1">F62*2</f>
        <v>#N/A</v>
      </c>
      <c r="G51" s="10" t="s">
        <v>2</v>
      </c>
      <c r="H51" s="12"/>
      <c r="I51" s="10"/>
      <c r="J51" s="10"/>
      <c r="K51" s="10"/>
      <c r="L51" s="10"/>
      <c r="M51" s="10"/>
      <c r="N51" s="10"/>
      <c r="O51" s="2"/>
      <c r="P51" s="102"/>
      <c r="Q51" s="102"/>
      <c r="R51" s="102"/>
      <c r="S51" s="2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5.75" customHeight="1">
      <c r="A52" s="10"/>
      <c r="B52" s="10"/>
      <c r="C52" s="10"/>
      <c r="D52" s="10" t="s">
        <v>58</v>
      </c>
      <c r="E52" s="10"/>
      <c r="F52" s="65" t="e">
        <f ca="1">F62*2</f>
        <v>#N/A</v>
      </c>
      <c r="G52" s="10" t="s">
        <v>2</v>
      </c>
      <c r="H52" s="12"/>
      <c r="I52" s="10"/>
      <c r="J52" s="10"/>
      <c r="K52" s="10"/>
      <c r="L52" s="10"/>
      <c r="M52" s="10"/>
      <c r="N52" s="10"/>
      <c r="O52" s="2"/>
      <c r="P52" s="102"/>
      <c r="Q52" s="102"/>
      <c r="R52" s="102"/>
      <c r="S52" s="2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5.75" customHeight="1">
      <c r="A53" s="10"/>
      <c r="B53" s="10"/>
      <c r="C53" s="10"/>
      <c r="D53" s="10" t="s">
        <v>51</v>
      </c>
      <c r="E53" s="10"/>
      <c r="F53" s="65" t="e">
        <f ca="1">F62*1</f>
        <v>#N/A</v>
      </c>
      <c r="G53" s="10" t="s">
        <v>2</v>
      </c>
      <c r="H53" s="12"/>
      <c r="I53" s="10"/>
      <c r="J53" s="10"/>
      <c r="K53" s="10"/>
      <c r="L53" s="10"/>
      <c r="M53" s="10"/>
      <c r="N53" s="10"/>
      <c r="O53" s="2"/>
      <c r="P53" s="102"/>
      <c r="Q53" s="102"/>
      <c r="R53" s="102"/>
      <c r="S53" s="2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5.75" customHeight="1">
      <c r="A54" s="10"/>
      <c r="B54" s="10"/>
      <c r="C54" s="10"/>
      <c r="D54" s="10" t="s">
        <v>196</v>
      </c>
      <c r="E54" s="10"/>
      <c r="F54" s="65" t="e">
        <f ca="1">(100/14.66)*F62</f>
        <v>#N/A</v>
      </c>
      <c r="G54" s="10" t="s">
        <v>2</v>
      </c>
      <c r="H54" s="12"/>
      <c r="I54" s="10"/>
      <c r="J54" s="10"/>
      <c r="K54" s="10"/>
      <c r="L54" s="10"/>
      <c r="M54" s="10"/>
      <c r="N54" s="10"/>
      <c r="O54" s="2"/>
      <c r="P54" s="102"/>
      <c r="Q54" s="102"/>
      <c r="R54" s="102"/>
      <c r="S54" s="2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5.75" customHeight="1">
      <c r="A55" s="10"/>
      <c r="B55" s="10"/>
      <c r="C55" s="10"/>
      <c r="D55" s="10" t="s">
        <v>41</v>
      </c>
      <c r="E55" s="10"/>
      <c r="F55" s="65" t="e">
        <f ca="1">F62*1</f>
        <v>#N/A</v>
      </c>
      <c r="G55" s="10" t="s">
        <v>2</v>
      </c>
      <c r="H55" s="12"/>
      <c r="I55" s="10"/>
      <c r="J55" s="10"/>
      <c r="K55" s="10"/>
      <c r="L55" s="10"/>
      <c r="M55" s="10"/>
      <c r="N55" s="10"/>
      <c r="O55" s="2"/>
      <c r="P55" s="102"/>
      <c r="Q55" s="102"/>
      <c r="R55" s="102"/>
      <c r="S55" s="2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5.75" customHeight="1">
      <c r="A56" s="10"/>
      <c r="B56" s="10"/>
      <c r="C56" s="10"/>
      <c r="D56" s="10" t="s">
        <v>34</v>
      </c>
      <c r="E56" s="10"/>
      <c r="F56" s="65" t="e">
        <f ca="1">(28/12)*F62</f>
        <v>#N/A</v>
      </c>
      <c r="G56" s="10" t="s">
        <v>2</v>
      </c>
      <c r="H56" s="12"/>
      <c r="I56" s="10"/>
      <c r="J56" s="10"/>
      <c r="K56" s="10"/>
      <c r="L56" s="10"/>
      <c r="M56" s="10"/>
      <c r="N56" s="10"/>
      <c r="O56" s="2"/>
      <c r="P56" s="102"/>
      <c r="Q56" s="102"/>
      <c r="R56" s="102"/>
      <c r="S56" s="2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5.75" customHeight="1">
      <c r="A57" s="10"/>
      <c r="B57" s="10"/>
      <c r="C57" s="10"/>
      <c r="D57" s="10" t="s">
        <v>47</v>
      </c>
      <c r="E57" s="10"/>
      <c r="F57" s="65" t="e">
        <f ca="1">F62*1</f>
        <v>#N/A</v>
      </c>
      <c r="G57" s="10" t="s">
        <v>2</v>
      </c>
      <c r="H57" s="12"/>
      <c r="I57" s="10"/>
      <c r="J57" s="10"/>
      <c r="K57" s="10"/>
      <c r="L57" s="10"/>
      <c r="M57" s="10"/>
      <c r="N57" s="10"/>
      <c r="O57" s="2"/>
      <c r="P57" s="102"/>
      <c r="Q57" s="102"/>
      <c r="R57" s="102"/>
      <c r="S57" s="2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5.75" customHeight="1">
      <c r="A58" s="10"/>
      <c r="B58" s="10"/>
      <c r="C58" s="10"/>
      <c r="D58" s="10" t="s">
        <v>75</v>
      </c>
      <c r="E58" s="10"/>
      <c r="F58" s="65" t="e">
        <f ca="1">(28/18)*F62</f>
        <v>#N/A</v>
      </c>
      <c r="G58" s="10" t="s">
        <v>2</v>
      </c>
      <c r="H58" s="12"/>
      <c r="I58" s="10"/>
      <c r="J58" s="10"/>
      <c r="K58" s="10"/>
      <c r="L58" s="10"/>
      <c r="M58" s="10"/>
      <c r="N58" s="10"/>
      <c r="O58" s="2"/>
      <c r="P58" s="102"/>
      <c r="Q58" s="102"/>
      <c r="R58" s="102"/>
      <c r="S58" s="2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5.75" customHeight="1">
      <c r="A59" s="12"/>
      <c r="B59" s="12"/>
      <c r="C59" s="12"/>
      <c r="D59" s="12" t="s">
        <v>197</v>
      </c>
      <c r="E59" s="12"/>
      <c r="F59" s="75" t="e">
        <f ca="1">(28/12)*F62</f>
        <v>#N/A</v>
      </c>
      <c r="G59" s="12" t="s">
        <v>2</v>
      </c>
      <c r="H59" s="75"/>
      <c r="I59" s="12"/>
      <c r="J59" s="12"/>
      <c r="K59" s="12"/>
      <c r="L59" s="12"/>
      <c r="M59" s="12"/>
      <c r="N59" s="10"/>
      <c r="O59" s="2"/>
      <c r="P59" s="102"/>
      <c r="Q59" s="102"/>
      <c r="R59" s="102"/>
      <c r="S59" s="2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5.75" customHeight="1">
      <c r="A60" s="12"/>
      <c r="B60" s="12"/>
      <c r="C60" s="12"/>
      <c r="D60" s="12" t="s">
        <v>198</v>
      </c>
      <c r="E60" s="12"/>
      <c r="F60" s="75" t="e">
        <f ca="1">(28/14)*F62</f>
        <v>#N/A</v>
      </c>
      <c r="G60" s="12" t="s">
        <v>2</v>
      </c>
      <c r="H60" s="12"/>
      <c r="I60" s="12"/>
      <c r="J60" s="12"/>
      <c r="K60" s="12"/>
      <c r="L60" s="12"/>
      <c r="M60" s="12"/>
      <c r="N60" s="12"/>
      <c r="O60" s="2"/>
      <c r="P60" s="102"/>
      <c r="Q60" s="102"/>
      <c r="R60" s="102"/>
      <c r="S60" s="2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5.75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12"/>
      <c r="O61" s="12"/>
      <c r="P61" s="100"/>
      <c r="Q61" s="100"/>
      <c r="R61" s="100"/>
      <c r="S61" s="12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5.75" customHeight="1">
      <c r="A62" s="84"/>
      <c r="B62" s="12"/>
      <c r="C62" s="12"/>
      <c r="D62" s="12" t="s">
        <v>164</v>
      </c>
      <c r="E62" s="12"/>
      <c r="F62" s="75" t="e">
        <f ca="1">E7/K12</f>
        <v>#N/A</v>
      </c>
      <c r="G62" s="75"/>
      <c r="H62" s="12"/>
      <c r="I62" s="12"/>
      <c r="J62" s="12"/>
      <c r="K62" s="12"/>
      <c r="L62" s="12"/>
      <c r="M62" s="12"/>
      <c r="N62" s="12"/>
      <c r="O62" s="12"/>
      <c r="P62" s="100"/>
      <c r="Q62" s="100"/>
      <c r="R62" s="100"/>
      <c r="S62" s="12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5.75" customHeight="1">
      <c r="A63" s="8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00"/>
      <c r="Q63" s="100"/>
      <c r="R63" s="100"/>
      <c r="S63" s="12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5.75" customHeight="1">
      <c r="A64" s="84"/>
      <c r="B64" s="12"/>
      <c r="C64" s="12"/>
      <c r="D64" s="12" t="s">
        <v>199</v>
      </c>
      <c r="E64" s="12"/>
      <c r="F64" s="12" t="s">
        <v>1</v>
      </c>
      <c r="G64" s="12" t="s">
        <v>109</v>
      </c>
      <c r="H64" s="12"/>
      <c r="I64" s="12"/>
      <c r="J64" s="12"/>
      <c r="K64" s="12"/>
      <c r="L64" s="12"/>
      <c r="M64" s="12"/>
      <c r="N64" s="12"/>
      <c r="O64" s="12"/>
      <c r="P64" s="100"/>
      <c r="Q64" s="100"/>
      <c r="R64" s="100"/>
      <c r="S64" s="12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5.75" customHeight="1">
      <c r="A65" s="84"/>
      <c r="B65" s="12"/>
      <c r="C65" s="12"/>
      <c r="D65" s="12" t="s">
        <v>200</v>
      </c>
      <c r="E65" s="12"/>
      <c r="F65" s="12" t="e">
        <f>F73/0.0664</f>
        <v>#N/A</v>
      </c>
      <c r="G65" s="12" t="s">
        <v>2</v>
      </c>
      <c r="H65" s="12"/>
      <c r="I65" s="12"/>
      <c r="J65" s="12"/>
      <c r="K65" s="12"/>
      <c r="L65" s="12"/>
      <c r="M65" s="12"/>
      <c r="N65" s="12"/>
      <c r="O65" s="12"/>
      <c r="P65" s="100"/>
      <c r="Q65" s="100"/>
      <c r="R65" s="100"/>
      <c r="S65" s="12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15.75" customHeight="1">
      <c r="A66" s="84"/>
      <c r="B66" s="12"/>
      <c r="C66" s="12"/>
      <c r="D66" s="12" t="s">
        <v>201</v>
      </c>
      <c r="E66" s="12"/>
      <c r="F66" s="12" t="e">
        <f>F73/0.03</f>
        <v>#N/A</v>
      </c>
      <c r="G66" s="12" t="s">
        <v>2</v>
      </c>
      <c r="H66" s="79"/>
      <c r="I66" s="12"/>
      <c r="J66" s="12"/>
      <c r="K66" s="12"/>
      <c r="L66" s="12"/>
      <c r="M66" s="12"/>
      <c r="N66" s="12"/>
      <c r="O66" s="12"/>
      <c r="P66" s="100"/>
      <c r="Q66" s="100"/>
      <c r="R66" s="100"/>
      <c r="S66" s="12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ht="15.75" customHeight="1">
      <c r="A67" s="84"/>
      <c r="B67" s="12"/>
      <c r="C67" s="12"/>
      <c r="D67" s="12" t="s">
        <v>202</v>
      </c>
      <c r="E67" s="12"/>
      <c r="F67" s="12" t="e">
        <f>F73/(1.03/28)</f>
        <v>#N/A</v>
      </c>
      <c r="G67" s="12" t="s">
        <v>2</v>
      </c>
      <c r="H67" s="12"/>
      <c r="I67" s="12"/>
      <c r="J67" s="12"/>
      <c r="K67" s="12"/>
      <c r="L67" s="12"/>
      <c r="M67" s="12"/>
      <c r="N67" s="12"/>
      <c r="O67" s="12"/>
      <c r="P67" s="100"/>
      <c r="Q67" s="100"/>
      <c r="R67" s="100"/>
      <c r="S67" s="12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ht="15.75" customHeight="1">
      <c r="A68" s="84"/>
      <c r="B68" s="12"/>
      <c r="C68" s="12"/>
      <c r="D68" s="12" t="s">
        <v>203</v>
      </c>
      <c r="E68" s="12"/>
      <c r="F68" s="12" t="e">
        <f>F73/(1.5/28)</f>
        <v>#N/A</v>
      </c>
      <c r="G68" s="12" t="s">
        <v>2</v>
      </c>
      <c r="H68" s="12"/>
      <c r="I68" s="12"/>
      <c r="J68" s="12"/>
      <c r="K68" s="12"/>
      <c r="L68" s="12"/>
      <c r="M68" s="12"/>
      <c r="N68" s="12"/>
      <c r="O68" s="12"/>
      <c r="P68" s="100"/>
      <c r="Q68" s="100"/>
      <c r="R68" s="100"/>
      <c r="S68" s="12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ht="15.75" customHeight="1">
      <c r="A69" s="84"/>
      <c r="B69" s="12"/>
      <c r="C69" s="12"/>
      <c r="D69" s="12" t="s">
        <v>204</v>
      </c>
      <c r="E69" s="12"/>
      <c r="F69" s="12" t="e">
        <f>F73/(1.1/28)</f>
        <v>#N/A</v>
      </c>
      <c r="G69" s="12" t="s">
        <v>2</v>
      </c>
      <c r="H69" s="12"/>
      <c r="I69" s="12"/>
      <c r="J69" s="12"/>
      <c r="K69" s="12"/>
      <c r="L69" s="12"/>
      <c r="M69" s="12"/>
      <c r="N69" s="12"/>
      <c r="O69" s="12"/>
      <c r="P69" s="100"/>
      <c r="Q69" s="100"/>
      <c r="R69" s="100"/>
      <c r="S69" s="12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ht="15.75" customHeight="1">
      <c r="A70" s="84"/>
      <c r="B70" s="12"/>
      <c r="C70" s="12"/>
      <c r="D70" s="12" t="s">
        <v>205</v>
      </c>
      <c r="E70" s="12"/>
      <c r="F70" s="12" t="e">
        <f>F73/(4.64/100)</f>
        <v>#N/A</v>
      </c>
      <c r="G70" s="12" t="s">
        <v>2</v>
      </c>
      <c r="H70" s="12"/>
      <c r="I70" s="12"/>
      <c r="J70" s="12"/>
      <c r="K70" s="12"/>
      <c r="L70" s="12"/>
      <c r="M70" s="12"/>
      <c r="N70" s="12"/>
      <c r="O70" s="12"/>
      <c r="P70" s="100"/>
      <c r="Q70" s="100"/>
      <c r="R70" s="100"/>
      <c r="S70" s="12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15.75" customHeight="1">
      <c r="A71" s="84"/>
      <c r="B71" s="12"/>
      <c r="C71" s="12"/>
      <c r="D71" s="12" t="s">
        <v>206</v>
      </c>
      <c r="E71" s="12"/>
      <c r="F71" s="12" t="e">
        <f>F73/(6.03/100)</f>
        <v>#N/A</v>
      </c>
      <c r="G71" s="12" t="s">
        <v>2</v>
      </c>
      <c r="H71" s="12"/>
      <c r="I71" s="12"/>
      <c r="J71" s="12"/>
      <c r="K71" s="12"/>
      <c r="L71" s="12"/>
      <c r="M71" s="12"/>
      <c r="N71" s="12"/>
      <c r="O71" s="12"/>
      <c r="P71" s="100"/>
      <c r="Q71" s="100"/>
      <c r="R71" s="100"/>
      <c r="S71" s="12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ht="15.75" customHeight="1">
      <c r="A72" s="8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00"/>
      <c r="Q72" s="100"/>
      <c r="R72" s="100"/>
      <c r="S72" s="12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15.75" customHeight="1">
      <c r="A73" s="84"/>
      <c r="B73" s="12"/>
      <c r="C73" s="12"/>
      <c r="D73" s="12" t="s">
        <v>164</v>
      </c>
      <c r="E73" s="12"/>
      <c r="F73" s="12" t="e">
        <f>E5/5</f>
        <v>#N/A</v>
      </c>
      <c r="G73" s="12"/>
      <c r="H73" s="12"/>
      <c r="I73" s="12"/>
      <c r="J73" s="12"/>
      <c r="K73" s="12"/>
      <c r="L73" s="12"/>
      <c r="M73" s="12"/>
      <c r="N73" s="12"/>
      <c r="O73" s="12"/>
      <c r="P73" s="100"/>
      <c r="Q73" s="100"/>
      <c r="R73" s="100"/>
      <c r="S73" s="12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ht="15.75" customHeight="1">
      <c r="A74" s="8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00"/>
      <c r="Q74" s="100"/>
      <c r="R74" s="100"/>
      <c r="S74" s="12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ht="15.75" customHeight="1">
      <c r="A75" s="84"/>
      <c r="B75" s="12"/>
      <c r="C75" s="12"/>
      <c r="D75" s="12" t="s">
        <v>207</v>
      </c>
      <c r="E75" s="12"/>
      <c r="F75" s="12" t="s">
        <v>1</v>
      </c>
      <c r="G75" s="12" t="s">
        <v>109</v>
      </c>
      <c r="H75" s="12"/>
      <c r="I75" s="12"/>
      <c r="J75" s="12"/>
      <c r="K75" s="12"/>
      <c r="L75" s="12"/>
      <c r="M75" s="12"/>
      <c r="N75" s="12"/>
      <c r="O75" s="12"/>
      <c r="P75" s="100"/>
      <c r="Q75" s="100"/>
      <c r="R75" s="100"/>
      <c r="S75" s="12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 ht="15.75" customHeight="1">
      <c r="A76" s="84"/>
      <c r="B76" s="12"/>
      <c r="C76" s="12"/>
      <c r="D76" s="12" t="s">
        <v>115</v>
      </c>
      <c r="E76" s="12"/>
      <c r="F76" s="75" t="e">
        <f ca="1">(100/20)*F88</f>
        <v>#N/A</v>
      </c>
      <c r="G76" s="12" t="s">
        <v>2</v>
      </c>
      <c r="H76" s="12"/>
      <c r="I76" s="12"/>
      <c r="J76" s="12"/>
      <c r="K76" s="12"/>
      <c r="L76" s="12"/>
      <c r="M76" s="12"/>
      <c r="N76" s="12"/>
      <c r="O76" s="12"/>
      <c r="P76" s="100"/>
      <c r="Q76" s="100"/>
      <c r="R76" s="100"/>
      <c r="S76" s="12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ht="15.75" customHeight="1">
      <c r="A77" s="84"/>
      <c r="B77" s="12"/>
      <c r="C77" s="12"/>
      <c r="D77" s="12" t="s">
        <v>123</v>
      </c>
      <c r="E77" s="12"/>
      <c r="F77" s="87" t="e">
        <f ca="1">F88/15</f>
        <v>#N/A</v>
      </c>
      <c r="G77" s="12" t="s">
        <v>140</v>
      </c>
      <c r="H77" s="12"/>
      <c r="I77" s="12"/>
      <c r="J77" s="12"/>
      <c r="K77" s="12"/>
      <c r="L77" s="12"/>
      <c r="M77" s="12"/>
      <c r="N77" s="12"/>
      <c r="O77" s="12"/>
      <c r="P77" s="100"/>
      <c r="Q77" s="100"/>
      <c r="R77" s="100"/>
      <c r="S77" s="12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ht="15.75" customHeight="1">
      <c r="A78" s="84"/>
      <c r="B78" s="12"/>
      <c r="C78" s="12"/>
      <c r="D78" s="12" t="s">
        <v>143</v>
      </c>
      <c r="E78" s="12"/>
      <c r="F78" s="75" t="e">
        <f ca="1">(45/30)*F88</f>
        <v>#N/A</v>
      </c>
      <c r="G78" s="12" t="s">
        <v>2</v>
      </c>
      <c r="H78" s="12"/>
      <c r="I78" s="12"/>
      <c r="J78" s="12"/>
      <c r="K78" s="12"/>
      <c r="L78" s="12"/>
      <c r="M78" s="12"/>
      <c r="N78" s="12"/>
      <c r="O78" s="12"/>
      <c r="P78" s="100"/>
      <c r="Q78" s="100"/>
      <c r="R78" s="100"/>
      <c r="S78" s="12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ht="15.75" customHeight="1">
      <c r="A79" s="84"/>
      <c r="B79" s="12"/>
      <c r="C79" s="12"/>
      <c r="D79" s="12" t="s">
        <v>145</v>
      </c>
      <c r="E79" s="12"/>
      <c r="F79" s="75" t="e">
        <f ca="1">(100/82.4)*F88</f>
        <v>#N/A</v>
      </c>
      <c r="G79" s="12" t="s">
        <v>2</v>
      </c>
      <c r="H79" s="12"/>
      <c r="I79" s="12"/>
      <c r="J79" s="12"/>
      <c r="K79" s="12"/>
      <c r="L79" s="12"/>
      <c r="M79" s="12"/>
      <c r="N79" s="12"/>
      <c r="O79" s="12"/>
      <c r="P79" s="100"/>
      <c r="Q79" s="100"/>
      <c r="R79" s="100"/>
      <c r="S79" s="12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ht="15.75" customHeight="1">
      <c r="A80" s="84"/>
      <c r="B80" s="12"/>
      <c r="C80" s="12"/>
      <c r="D80" s="12" t="s">
        <v>150</v>
      </c>
      <c r="E80" s="12"/>
      <c r="F80" s="75" t="e">
        <f ca="1">(100/23.5)*F88</f>
        <v>#N/A</v>
      </c>
      <c r="G80" s="12" t="s">
        <v>2</v>
      </c>
      <c r="H80" s="12"/>
      <c r="I80" s="12"/>
      <c r="J80" s="12"/>
      <c r="K80" s="12"/>
      <c r="L80" s="12"/>
      <c r="M80" s="12"/>
      <c r="N80" s="12"/>
      <c r="O80" s="12"/>
      <c r="P80" s="100"/>
      <c r="Q80" s="100"/>
      <c r="R80" s="100"/>
      <c r="S80" s="12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ht="15.75" customHeight="1">
      <c r="A81" s="84"/>
      <c r="B81" s="12"/>
      <c r="C81" s="12"/>
      <c r="D81" s="12" t="s">
        <v>151</v>
      </c>
      <c r="E81" s="12"/>
      <c r="F81" s="75" t="e">
        <f ca="1">(100/28.5)*F88</f>
        <v>#N/A</v>
      </c>
      <c r="G81" s="12" t="s">
        <v>2</v>
      </c>
      <c r="H81" s="12"/>
      <c r="I81" s="12"/>
      <c r="J81" s="12"/>
      <c r="K81" s="12"/>
      <c r="L81" s="12"/>
      <c r="M81" s="12"/>
      <c r="N81" s="12"/>
      <c r="O81" s="12"/>
      <c r="P81" s="100"/>
      <c r="Q81" s="100"/>
      <c r="R81" s="100"/>
      <c r="S81" s="12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ht="15.75" customHeight="1">
      <c r="A82" s="84"/>
      <c r="B82" s="12"/>
      <c r="C82" s="12"/>
      <c r="D82" s="12" t="s">
        <v>153</v>
      </c>
      <c r="E82" s="12"/>
      <c r="F82" s="75" t="e">
        <f ca="1">(200/45)*F88</f>
        <v>#N/A</v>
      </c>
      <c r="G82" s="12" t="s">
        <v>2</v>
      </c>
      <c r="H82" s="12"/>
      <c r="I82" s="12"/>
      <c r="J82" s="12"/>
      <c r="K82" s="12"/>
      <c r="L82" s="12"/>
      <c r="M82" s="12"/>
      <c r="N82" s="12"/>
      <c r="O82" s="12"/>
      <c r="P82" s="100"/>
      <c r="Q82" s="100"/>
      <c r="R82" s="100"/>
      <c r="S82" s="12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ht="15.75" customHeight="1">
      <c r="A83" s="84"/>
      <c r="B83" s="12"/>
      <c r="C83" s="12"/>
      <c r="D83" s="12" t="s">
        <v>154</v>
      </c>
      <c r="E83" s="12"/>
      <c r="F83" s="75" t="e">
        <f ca="1">(100/21.3)*F88</f>
        <v>#N/A</v>
      </c>
      <c r="G83" s="12" t="s">
        <v>2</v>
      </c>
      <c r="H83" s="12"/>
      <c r="I83" s="12"/>
      <c r="J83" s="12"/>
      <c r="K83" s="12"/>
      <c r="L83" s="12"/>
      <c r="M83" s="12"/>
      <c r="N83" s="12"/>
      <c r="O83" s="12"/>
      <c r="P83" s="100"/>
      <c r="Q83" s="100"/>
      <c r="R83" s="100"/>
      <c r="S83" s="12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ht="15.75" customHeight="1">
      <c r="A84" s="84"/>
      <c r="B84" s="12"/>
      <c r="C84" s="12"/>
      <c r="D84" s="12" t="s">
        <v>158</v>
      </c>
      <c r="E84" s="12"/>
      <c r="F84" s="75" t="e">
        <f ca="1">(100/19.6)*F88</f>
        <v>#N/A</v>
      </c>
      <c r="G84" s="12" t="s">
        <v>2</v>
      </c>
      <c r="H84" s="12"/>
      <c r="I84" s="12"/>
      <c r="J84" s="12"/>
      <c r="K84" s="12"/>
      <c r="L84" s="12"/>
      <c r="M84" s="12"/>
      <c r="N84" s="12"/>
      <c r="O84" s="12"/>
      <c r="P84" s="100"/>
      <c r="Q84" s="100"/>
      <c r="R84" s="100"/>
      <c r="S84" s="12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15.75" customHeight="1">
      <c r="A85" s="84"/>
      <c r="B85" s="12"/>
      <c r="C85" s="12"/>
      <c r="D85" s="12" t="s">
        <v>159</v>
      </c>
      <c r="E85" s="12"/>
      <c r="F85" s="75" t="e">
        <f ca="1">(28/4)*F88</f>
        <v>#N/A</v>
      </c>
      <c r="G85" s="12" t="s">
        <v>2</v>
      </c>
      <c r="H85" s="12"/>
      <c r="I85" s="12"/>
      <c r="J85" s="12"/>
      <c r="K85" s="12"/>
      <c r="L85" s="12"/>
      <c r="M85" s="12"/>
      <c r="N85" s="12"/>
      <c r="O85" s="12"/>
      <c r="P85" s="100"/>
      <c r="Q85" s="100"/>
      <c r="R85" s="100"/>
      <c r="S85" s="12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ht="15.75" customHeight="1">
      <c r="A86" s="84"/>
      <c r="B86" s="12"/>
      <c r="C86" s="12"/>
      <c r="D86" s="12" t="s">
        <v>162</v>
      </c>
      <c r="E86" s="12"/>
      <c r="F86" s="75" t="e">
        <f ca="1">(28/7)*F88</f>
        <v>#N/A</v>
      </c>
      <c r="G86" s="12" t="s">
        <v>2</v>
      </c>
      <c r="H86" s="12"/>
      <c r="I86" s="12"/>
      <c r="J86" s="12"/>
      <c r="K86" s="12"/>
      <c r="L86" s="12"/>
      <c r="M86" s="12"/>
      <c r="N86" s="12"/>
      <c r="O86" s="12"/>
      <c r="P86" s="100"/>
      <c r="Q86" s="100"/>
      <c r="R86" s="100"/>
      <c r="S86" s="12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15.75" customHeight="1">
      <c r="A87" s="8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00"/>
      <c r="Q87" s="100"/>
      <c r="R87" s="100"/>
      <c r="S87" s="12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ht="15.75" customHeight="1">
      <c r="A88" s="84"/>
      <c r="B88" s="100"/>
      <c r="C88" s="100"/>
      <c r="D88" s="100" t="s">
        <v>164</v>
      </c>
      <c r="E88" s="100"/>
      <c r="F88" s="101" t="e">
        <f ca="1">(E5/J12)*0.85</f>
        <v>#N/A</v>
      </c>
      <c r="G88" s="100"/>
      <c r="H88" s="100"/>
      <c r="I88" s="100"/>
      <c r="J88" s="100"/>
      <c r="K88" s="100"/>
      <c r="L88" s="100"/>
      <c r="M88" s="100"/>
      <c r="N88" s="12"/>
      <c r="O88" s="12"/>
      <c r="P88" s="100"/>
      <c r="Q88" s="100"/>
      <c r="R88" s="100"/>
      <c r="S88" s="12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ht="15.7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2"/>
      <c r="O89" s="12"/>
      <c r="P89" s="100"/>
      <c r="Q89" s="100"/>
      <c r="R89" s="100"/>
      <c r="S89" s="12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ht="15.75" hidden="1" customHeight="1">
      <c r="A90" s="14"/>
      <c r="B90" s="14"/>
      <c r="C90" s="14"/>
      <c r="D90" s="14"/>
      <c r="E90" s="14"/>
      <c r="F90" s="14"/>
      <c r="G90" s="14"/>
      <c r="H90" s="88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ht="15.75" hidden="1" customHeight="1">
      <c r="A91" s="14"/>
      <c r="B91" s="14"/>
      <c r="C91" s="14"/>
      <c r="D91" s="14"/>
      <c r="E91" s="14"/>
      <c r="F91" s="14"/>
      <c r="G91" s="14"/>
      <c r="H91" s="88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ht="15.75" hidden="1" customHeight="1">
      <c r="A92" s="14"/>
      <c r="B92" s="14"/>
      <c r="C92" s="14"/>
      <c r="D92" s="14"/>
      <c r="E92" s="14"/>
      <c r="F92" s="14"/>
      <c r="G92" s="14"/>
      <c r="H92" s="88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ht="15.75" hidden="1" customHeight="1">
      <c r="A93" s="14"/>
      <c r="B93" s="14"/>
      <c r="C93" s="14"/>
      <c r="D93" s="14"/>
      <c r="E93" s="14"/>
      <c r="F93" s="14"/>
      <c r="G93" s="14"/>
      <c r="H93" s="88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ht="15.75" hidden="1" customHeight="1">
      <c r="A94" s="14"/>
      <c r="B94" s="14"/>
      <c r="C94" s="14"/>
      <c r="D94" s="14"/>
      <c r="E94" s="14"/>
      <c r="F94" s="14"/>
      <c r="G94" s="14"/>
      <c r="H94" s="88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ht="15.75" hidden="1" customHeight="1">
      <c r="A95" s="14"/>
      <c r="B95" s="14"/>
      <c r="C95" s="14"/>
      <c r="D95" s="14"/>
      <c r="E95" s="14"/>
      <c r="F95" s="14"/>
      <c r="G95" s="14"/>
      <c r="H95" s="88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15.75" hidden="1" customHeight="1">
      <c r="A96" s="14"/>
      <c r="B96" s="14"/>
      <c r="C96" s="14"/>
      <c r="D96" s="14"/>
      <c r="E96" s="14"/>
      <c r="F96" s="14"/>
      <c r="G96" s="14"/>
      <c r="H96" s="88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ht="15.75" hidden="1" customHeight="1">
      <c r="A97" s="14"/>
      <c r="B97" s="14"/>
      <c r="C97" s="14"/>
      <c r="D97" s="14"/>
      <c r="E97" s="14"/>
      <c r="F97" s="14"/>
      <c r="G97" s="14"/>
      <c r="H97" s="88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 ht="15.75" hidden="1" customHeight="1">
      <c r="A98" s="14"/>
      <c r="B98" s="14"/>
      <c r="C98" s="14"/>
      <c r="D98" s="14"/>
      <c r="E98" s="14"/>
      <c r="F98" s="14"/>
      <c r="G98" s="14"/>
      <c r="H98" s="88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ht="15.75" hidden="1" customHeight="1">
      <c r="A99" s="14"/>
      <c r="B99" s="14"/>
      <c r="C99" s="14"/>
      <c r="D99" s="14"/>
      <c r="E99" s="14"/>
      <c r="F99" s="14"/>
      <c r="G99" s="14"/>
      <c r="H99" s="88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ht="15.75" hidden="1" customHeight="1">
      <c r="A100" s="14"/>
      <c r="B100" s="14"/>
      <c r="C100" s="14"/>
      <c r="D100" s="14"/>
      <c r="E100" s="14"/>
      <c r="F100" s="14"/>
      <c r="G100" s="14"/>
      <c r="H100" s="88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ht="15.75" hidden="1" customHeight="1">
      <c r="A101" s="14"/>
      <c r="B101" s="14"/>
      <c r="C101" s="14"/>
      <c r="D101" s="14"/>
      <c r="E101" s="14"/>
      <c r="F101" s="14"/>
      <c r="G101" s="14"/>
      <c r="H101" s="88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ht="15.75" hidden="1" customHeight="1">
      <c r="A102" s="14"/>
      <c r="B102" s="14"/>
      <c r="C102" s="14"/>
      <c r="D102" s="14"/>
      <c r="E102" s="14"/>
      <c r="F102" s="14"/>
      <c r="G102" s="14"/>
      <c r="H102" s="88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ht="15.75" hidden="1" customHeight="1">
      <c r="A103" s="14"/>
      <c r="B103" s="14"/>
      <c r="C103" s="14"/>
      <c r="D103" s="14"/>
      <c r="E103" s="14"/>
      <c r="F103" s="14"/>
      <c r="G103" s="14"/>
      <c r="H103" s="88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ht="15.75" hidden="1" customHeight="1">
      <c r="A104" s="14"/>
      <c r="B104" s="14"/>
      <c r="C104" s="14"/>
      <c r="D104" s="14"/>
      <c r="E104" s="14"/>
      <c r="F104" s="14"/>
      <c r="G104" s="14"/>
      <c r="H104" s="88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ht="15.75" hidden="1" customHeight="1">
      <c r="A105" s="14"/>
      <c r="B105" s="14"/>
      <c r="C105" s="14"/>
      <c r="D105" s="14"/>
      <c r="E105" s="14"/>
      <c r="F105" s="14"/>
      <c r="G105" s="14"/>
      <c r="H105" s="88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ht="15.75" hidden="1" customHeight="1">
      <c r="A106" s="14"/>
      <c r="B106" s="14"/>
      <c r="C106" s="14"/>
      <c r="D106" s="14"/>
      <c r="E106" s="14"/>
      <c r="F106" s="14"/>
      <c r="G106" s="14"/>
      <c r="H106" s="88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ht="15.75" hidden="1" customHeight="1">
      <c r="A107" s="14"/>
      <c r="B107" s="14"/>
      <c r="C107" s="14"/>
      <c r="D107" s="14"/>
      <c r="E107" s="14"/>
      <c r="F107" s="14"/>
      <c r="G107" s="14"/>
      <c r="H107" s="88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ht="15.75" hidden="1" customHeight="1">
      <c r="A108" s="14"/>
      <c r="B108" s="14"/>
      <c r="C108" s="14"/>
      <c r="D108" s="14"/>
      <c r="E108" s="14"/>
      <c r="F108" s="14"/>
      <c r="G108" s="14"/>
      <c r="H108" s="88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ht="15.75" hidden="1" customHeight="1">
      <c r="A109" s="14"/>
      <c r="B109" s="14"/>
      <c r="C109" s="14"/>
      <c r="D109" s="14"/>
      <c r="E109" s="14"/>
      <c r="F109" s="14"/>
      <c r="G109" s="14"/>
      <c r="H109" s="88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ht="15.75" hidden="1" customHeight="1">
      <c r="A110" s="14"/>
      <c r="B110" s="14"/>
      <c r="C110" s="14"/>
      <c r="D110" s="14"/>
      <c r="E110" s="14"/>
      <c r="F110" s="14"/>
      <c r="G110" s="14"/>
      <c r="H110" s="88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ht="15.75" hidden="1" customHeight="1">
      <c r="A111" s="14"/>
      <c r="B111" s="14"/>
      <c r="C111" s="14"/>
      <c r="D111" s="14"/>
      <c r="E111" s="14"/>
      <c r="F111" s="14"/>
      <c r="G111" s="14"/>
      <c r="H111" s="88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ht="15.75" hidden="1" customHeight="1">
      <c r="A112" s="14"/>
      <c r="B112" s="14"/>
      <c r="C112" s="14"/>
      <c r="D112" s="14"/>
      <c r="E112" s="14"/>
      <c r="F112" s="14"/>
      <c r="G112" s="14"/>
      <c r="H112" s="88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15.75" hidden="1" customHeight="1">
      <c r="A113" s="14"/>
      <c r="B113" s="14"/>
      <c r="C113" s="14"/>
      <c r="D113" s="14"/>
      <c r="E113" s="14"/>
      <c r="F113" s="14"/>
      <c r="G113" s="14"/>
      <c r="H113" s="88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ht="15.75" hidden="1" customHeight="1">
      <c r="A114" s="14"/>
      <c r="B114" s="14"/>
      <c r="C114" s="14"/>
      <c r="D114" s="14"/>
      <c r="E114" s="14"/>
      <c r="F114" s="14"/>
      <c r="G114" s="14"/>
      <c r="H114" s="88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ht="15.75" hidden="1" customHeight="1">
      <c r="A115" s="14"/>
      <c r="B115" s="14"/>
      <c r="C115" s="14"/>
      <c r="D115" s="14"/>
      <c r="E115" s="14"/>
      <c r="F115" s="14"/>
      <c r="G115" s="14"/>
      <c r="H115" s="88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ht="15.75" hidden="1" customHeight="1">
      <c r="A116" s="14"/>
      <c r="B116" s="14"/>
      <c r="C116" s="14"/>
      <c r="D116" s="14"/>
      <c r="E116" s="14"/>
      <c r="F116" s="14"/>
      <c r="G116" s="14"/>
      <c r="H116" s="88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15.75" hidden="1" customHeight="1">
      <c r="A117" s="14"/>
      <c r="B117" s="14"/>
      <c r="C117" s="14"/>
      <c r="D117" s="14"/>
      <c r="E117" s="14"/>
      <c r="F117" s="14"/>
      <c r="G117" s="14"/>
      <c r="H117" s="88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15.75" hidden="1" customHeight="1">
      <c r="A118" s="14"/>
      <c r="B118" s="14"/>
      <c r="C118" s="14"/>
      <c r="D118" s="14"/>
      <c r="E118" s="14"/>
      <c r="F118" s="14"/>
      <c r="G118" s="14"/>
      <c r="H118" s="88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ht="15.75" hidden="1" customHeight="1">
      <c r="A119" s="14"/>
      <c r="B119" s="14"/>
      <c r="C119" s="14"/>
      <c r="D119" s="14"/>
      <c r="E119" s="14"/>
      <c r="F119" s="14"/>
      <c r="G119" s="14"/>
      <c r="H119" s="88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ht="15.75" hidden="1" customHeight="1">
      <c r="A120" s="14"/>
      <c r="B120" s="14"/>
      <c r="C120" s="14"/>
      <c r="D120" s="14"/>
      <c r="E120" s="14"/>
      <c r="F120" s="14"/>
      <c r="G120" s="14"/>
      <c r="H120" s="88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ht="15.75" hidden="1" customHeight="1">
      <c r="A121" s="14"/>
      <c r="B121" s="14"/>
      <c r="C121" s="14"/>
      <c r="D121" s="14"/>
      <c r="E121" s="14"/>
      <c r="F121" s="14"/>
      <c r="G121" s="14"/>
      <c r="H121" s="88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15.75" hidden="1" customHeight="1">
      <c r="A122" s="14"/>
      <c r="B122" s="14"/>
      <c r="C122" s="14"/>
      <c r="D122" s="14"/>
      <c r="E122" s="14"/>
      <c r="F122" s="14"/>
      <c r="G122" s="14"/>
      <c r="H122" s="88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ht="15.75" hidden="1" customHeight="1">
      <c r="A123" s="14"/>
      <c r="B123" s="14"/>
      <c r="C123" s="14"/>
      <c r="D123" s="14"/>
      <c r="E123" s="14"/>
      <c r="F123" s="14"/>
      <c r="G123" s="14"/>
      <c r="H123" s="88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ht="15.75" hidden="1" customHeight="1">
      <c r="A124" s="14"/>
      <c r="B124" s="14"/>
      <c r="C124" s="14"/>
      <c r="D124" s="14"/>
      <c r="E124" s="14"/>
      <c r="F124" s="14"/>
      <c r="G124" s="14"/>
      <c r="H124" s="88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ht="15.75" hidden="1" customHeight="1">
      <c r="A125" s="14"/>
      <c r="B125" s="14"/>
      <c r="C125" s="14"/>
      <c r="D125" s="14"/>
      <c r="E125" s="14"/>
      <c r="F125" s="14"/>
      <c r="G125" s="14"/>
      <c r="H125" s="88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15.75" hidden="1" customHeight="1">
      <c r="A126" s="14"/>
      <c r="B126" s="14"/>
      <c r="C126" s="14"/>
      <c r="D126" s="14"/>
      <c r="E126" s="14"/>
      <c r="F126" s="14"/>
      <c r="G126" s="14"/>
      <c r="H126" s="88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ht="15.75" hidden="1" customHeight="1">
      <c r="A127" s="14"/>
      <c r="B127" s="14"/>
      <c r="C127" s="14"/>
      <c r="D127" s="14"/>
      <c r="E127" s="14"/>
      <c r="F127" s="14"/>
      <c r="G127" s="14"/>
      <c r="H127" s="88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ht="15.75" hidden="1" customHeight="1">
      <c r="A128" s="14"/>
      <c r="B128" s="14"/>
      <c r="C128" s="14"/>
      <c r="D128" s="14"/>
      <c r="E128" s="14"/>
      <c r="F128" s="14"/>
      <c r="G128" s="14"/>
      <c r="H128" s="88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15.75" hidden="1" customHeight="1">
      <c r="A129" s="14"/>
      <c r="B129" s="14"/>
      <c r="C129" s="14"/>
      <c r="D129" s="14"/>
      <c r="E129" s="14"/>
      <c r="F129" s="14"/>
      <c r="G129" s="14"/>
      <c r="H129" s="88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ht="15.75" hidden="1" customHeight="1">
      <c r="A130" s="14"/>
      <c r="B130" s="14"/>
      <c r="C130" s="14"/>
      <c r="D130" s="14"/>
      <c r="E130" s="14"/>
      <c r="F130" s="14"/>
      <c r="G130" s="14"/>
      <c r="H130" s="88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15.75" hidden="1" customHeight="1">
      <c r="A131" s="14"/>
      <c r="B131" s="14"/>
      <c r="C131" s="14"/>
      <c r="D131" s="14"/>
      <c r="E131" s="14"/>
      <c r="F131" s="14"/>
      <c r="G131" s="14"/>
      <c r="H131" s="88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ht="15.75" hidden="1" customHeight="1">
      <c r="A132" s="14"/>
      <c r="B132" s="14"/>
      <c r="C132" s="14"/>
      <c r="D132" s="14"/>
      <c r="E132" s="14"/>
      <c r="F132" s="14"/>
      <c r="G132" s="14"/>
      <c r="H132" s="88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ht="15.75" hidden="1" customHeight="1">
      <c r="A133" s="14"/>
      <c r="B133" s="14"/>
      <c r="C133" s="14"/>
      <c r="D133" s="14"/>
      <c r="E133" s="14"/>
      <c r="F133" s="14"/>
      <c r="G133" s="14"/>
      <c r="H133" s="88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ht="15.75" hidden="1" customHeight="1">
      <c r="A134" s="14"/>
      <c r="B134" s="14"/>
      <c r="C134" s="14"/>
      <c r="D134" s="14"/>
      <c r="E134" s="14"/>
      <c r="F134" s="14"/>
      <c r="G134" s="14"/>
      <c r="H134" s="88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ht="15.75" hidden="1" customHeight="1">
      <c r="A135" s="14"/>
      <c r="B135" s="14"/>
      <c r="C135" s="14"/>
      <c r="D135" s="14"/>
      <c r="E135" s="14"/>
      <c r="F135" s="14"/>
      <c r="G135" s="14"/>
      <c r="H135" s="88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15.75" hidden="1" customHeight="1">
      <c r="A136" s="14"/>
      <c r="B136" s="14"/>
      <c r="C136" s="14"/>
      <c r="D136" s="14"/>
      <c r="E136" s="14"/>
      <c r="F136" s="14"/>
      <c r="G136" s="14"/>
      <c r="H136" s="88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15.75" hidden="1" customHeight="1">
      <c r="A137" s="14"/>
      <c r="B137" s="14"/>
      <c r="C137" s="14"/>
      <c r="D137" s="14"/>
      <c r="E137" s="14"/>
      <c r="F137" s="14"/>
      <c r="G137" s="14"/>
      <c r="H137" s="88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ht="15.75" hidden="1" customHeight="1">
      <c r="A138" s="14"/>
      <c r="B138" s="14"/>
      <c r="C138" s="14"/>
      <c r="D138" s="14"/>
      <c r="E138" s="14"/>
      <c r="F138" s="14"/>
      <c r="G138" s="14"/>
      <c r="H138" s="88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ht="15.75" hidden="1" customHeight="1">
      <c r="A139" s="14"/>
      <c r="B139" s="14"/>
      <c r="C139" s="14"/>
      <c r="D139" s="14"/>
      <c r="E139" s="14"/>
      <c r="F139" s="14"/>
      <c r="G139" s="14"/>
      <c r="H139" s="88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15.75" hidden="1" customHeight="1">
      <c r="A140" s="14"/>
      <c r="B140" s="14"/>
      <c r="C140" s="14"/>
      <c r="D140" s="14"/>
      <c r="E140" s="14"/>
      <c r="F140" s="14"/>
      <c r="G140" s="14"/>
      <c r="H140" s="88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ht="15.75" hidden="1" customHeight="1">
      <c r="A141" s="14"/>
      <c r="B141" s="14"/>
      <c r="C141" s="14"/>
      <c r="D141" s="14"/>
      <c r="E141" s="14"/>
      <c r="F141" s="14"/>
      <c r="G141" s="14"/>
      <c r="H141" s="88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15.75" hidden="1" customHeight="1">
      <c r="A142" s="14"/>
      <c r="B142" s="14"/>
      <c r="C142" s="14"/>
      <c r="D142" s="14"/>
      <c r="E142" s="14"/>
      <c r="F142" s="14"/>
      <c r="G142" s="14"/>
      <c r="H142" s="88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ht="15.75" hidden="1" customHeight="1">
      <c r="A143" s="14"/>
      <c r="B143" s="14"/>
      <c r="C143" s="14"/>
      <c r="D143" s="14"/>
      <c r="E143" s="14"/>
      <c r="F143" s="14"/>
      <c r="G143" s="14"/>
      <c r="H143" s="88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15.75" hidden="1" customHeight="1">
      <c r="A144" s="14"/>
      <c r="B144" s="14"/>
      <c r="C144" s="14"/>
      <c r="D144" s="14"/>
      <c r="E144" s="14"/>
      <c r="F144" s="14"/>
      <c r="G144" s="14"/>
      <c r="H144" s="88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ht="15.75" hidden="1" customHeight="1">
      <c r="A145" s="14"/>
      <c r="B145" s="14"/>
      <c r="C145" s="14"/>
      <c r="D145" s="14"/>
      <c r="E145" s="14"/>
      <c r="F145" s="14"/>
      <c r="G145" s="14"/>
      <c r="H145" s="88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ht="15.75" hidden="1" customHeight="1">
      <c r="A146" s="14"/>
      <c r="B146" s="14"/>
      <c r="C146" s="14"/>
      <c r="D146" s="14"/>
      <c r="E146" s="14"/>
      <c r="F146" s="14"/>
      <c r="G146" s="14"/>
      <c r="H146" s="88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ht="15.75" hidden="1" customHeight="1">
      <c r="A147" s="14"/>
      <c r="B147" s="14"/>
      <c r="C147" s="14"/>
      <c r="D147" s="14"/>
      <c r="E147" s="14"/>
      <c r="F147" s="14"/>
      <c r="G147" s="14"/>
      <c r="H147" s="88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ht="15.75" hidden="1" customHeight="1">
      <c r="A148" s="14"/>
      <c r="B148" s="14"/>
      <c r="C148" s="14"/>
      <c r="D148" s="14"/>
      <c r="E148" s="14"/>
      <c r="F148" s="14"/>
      <c r="G148" s="14"/>
      <c r="H148" s="88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29" ht="15.75" hidden="1" customHeight="1">
      <c r="A149" s="14"/>
      <c r="B149" s="14"/>
      <c r="C149" s="14"/>
      <c r="D149" s="14"/>
      <c r="E149" s="14"/>
      <c r="F149" s="14"/>
      <c r="G149" s="14"/>
      <c r="H149" s="88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ht="15.75" hidden="1" customHeight="1">
      <c r="A150" s="14"/>
      <c r="B150" s="14"/>
      <c r="C150" s="14"/>
      <c r="D150" s="14"/>
      <c r="E150" s="14"/>
      <c r="F150" s="14"/>
      <c r="G150" s="14"/>
      <c r="H150" s="88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ht="15.75" hidden="1" customHeight="1">
      <c r="A151" s="14"/>
      <c r="B151" s="14"/>
      <c r="C151" s="14"/>
      <c r="D151" s="14"/>
      <c r="E151" s="14"/>
      <c r="F151" s="14"/>
      <c r="G151" s="14"/>
      <c r="H151" s="88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ht="15.75" hidden="1" customHeight="1">
      <c r="A152" s="14"/>
      <c r="B152" s="14"/>
      <c r="C152" s="14"/>
      <c r="D152" s="14"/>
      <c r="E152" s="14"/>
      <c r="F152" s="14"/>
      <c r="G152" s="14"/>
      <c r="H152" s="88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ht="15.75" hidden="1" customHeight="1">
      <c r="A153" s="14"/>
      <c r="B153" s="14"/>
      <c r="C153" s="14"/>
      <c r="D153" s="14"/>
      <c r="E153" s="14"/>
      <c r="F153" s="14"/>
      <c r="G153" s="14"/>
      <c r="H153" s="88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 spans="1:29" ht="15.75" hidden="1" customHeight="1">
      <c r="A154" s="14"/>
      <c r="B154" s="14"/>
      <c r="C154" s="14"/>
      <c r="D154" s="14"/>
      <c r="E154" s="14"/>
      <c r="F154" s="14"/>
      <c r="G154" s="14"/>
      <c r="H154" s="88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 spans="1:29" ht="15.75" hidden="1" customHeight="1">
      <c r="A155" s="14"/>
      <c r="B155" s="14"/>
      <c r="C155" s="14"/>
      <c r="D155" s="14"/>
      <c r="E155" s="14"/>
      <c r="F155" s="14"/>
      <c r="G155" s="14"/>
      <c r="H155" s="88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1:29" ht="15.75" hidden="1" customHeight="1">
      <c r="A156" s="14"/>
      <c r="B156" s="14"/>
      <c r="C156" s="14"/>
      <c r="D156" s="14"/>
      <c r="E156" s="14"/>
      <c r="F156" s="14"/>
      <c r="G156" s="14"/>
      <c r="H156" s="88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1:29" ht="15.75" hidden="1" customHeight="1">
      <c r="A157" s="14"/>
      <c r="B157" s="14"/>
      <c r="C157" s="14"/>
      <c r="D157" s="14"/>
      <c r="E157" s="14"/>
      <c r="F157" s="14"/>
      <c r="G157" s="14"/>
      <c r="H157" s="88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 spans="1:29" ht="15.75" hidden="1" customHeight="1">
      <c r="A158" s="14"/>
      <c r="B158" s="14"/>
      <c r="C158" s="14"/>
      <c r="D158" s="14"/>
      <c r="E158" s="14"/>
      <c r="F158" s="14"/>
      <c r="G158" s="14"/>
      <c r="H158" s="88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1:29" ht="15.75" hidden="1" customHeight="1">
      <c r="A159" s="14"/>
      <c r="B159" s="14"/>
      <c r="C159" s="14"/>
      <c r="D159" s="14"/>
      <c r="E159" s="14"/>
      <c r="F159" s="14"/>
      <c r="G159" s="14"/>
      <c r="H159" s="88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ht="15.75" hidden="1" customHeight="1">
      <c r="A160" s="14"/>
      <c r="B160" s="14"/>
      <c r="C160" s="14"/>
      <c r="D160" s="14"/>
      <c r="E160" s="14"/>
      <c r="F160" s="14"/>
      <c r="G160" s="14"/>
      <c r="H160" s="88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ht="15.75" hidden="1" customHeight="1">
      <c r="A161" s="14"/>
      <c r="B161" s="14"/>
      <c r="C161" s="14"/>
      <c r="D161" s="14"/>
      <c r="E161" s="14"/>
      <c r="F161" s="14"/>
      <c r="G161" s="14"/>
      <c r="H161" s="88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 spans="1:29" ht="15.75" hidden="1" customHeight="1">
      <c r="A162" s="14"/>
      <c r="B162" s="14"/>
      <c r="C162" s="14"/>
      <c r="D162" s="14"/>
      <c r="E162" s="14"/>
      <c r="F162" s="14"/>
      <c r="G162" s="14"/>
      <c r="H162" s="88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1:29" ht="15.75" hidden="1" customHeight="1">
      <c r="A163" s="14"/>
      <c r="B163" s="14"/>
      <c r="C163" s="14"/>
      <c r="D163" s="14"/>
      <c r="E163" s="14"/>
      <c r="F163" s="14"/>
      <c r="G163" s="14"/>
      <c r="H163" s="88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 spans="1:29" ht="15.75" hidden="1" customHeight="1">
      <c r="A164" s="14"/>
      <c r="B164" s="14"/>
      <c r="C164" s="14"/>
      <c r="D164" s="14"/>
      <c r="E164" s="14"/>
      <c r="F164" s="14"/>
      <c r="G164" s="14"/>
      <c r="H164" s="88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ht="15.75" hidden="1" customHeight="1">
      <c r="A165" s="14"/>
      <c r="B165" s="14"/>
      <c r="C165" s="14"/>
      <c r="D165" s="14"/>
      <c r="E165" s="14"/>
      <c r="F165" s="14"/>
      <c r="G165" s="14"/>
      <c r="H165" s="88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ht="15.75" hidden="1" customHeight="1">
      <c r="A166" s="14"/>
      <c r="B166" s="14"/>
      <c r="C166" s="14"/>
      <c r="D166" s="14"/>
      <c r="E166" s="14"/>
      <c r="F166" s="14"/>
      <c r="G166" s="14"/>
      <c r="H166" s="88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ht="15.75" hidden="1" customHeight="1">
      <c r="A167" s="14"/>
      <c r="B167" s="14"/>
      <c r="C167" s="14"/>
      <c r="D167" s="14"/>
      <c r="E167" s="14"/>
      <c r="F167" s="14"/>
      <c r="G167" s="14"/>
      <c r="H167" s="88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ht="15.75" hidden="1" customHeight="1">
      <c r="A168" s="14"/>
      <c r="B168" s="14"/>
      <c r="C168" s="14"/>
      <c r="D168" s="14"/>
      <c r="E168" s="14"/>
      <c r="F168" s="14"/>
      <c r="G168" s="14"/>
      <c r="H168" s="88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ht="15.75" hidden="1" customHeight="1">
      <c r="A169" s="14"/>
      <c r="B169" s="14"/>
      <c r="C169" s="14"/>
      <c r="D169" s="14"/>
      <c r="E169" s="14"/>
      <c r="F169" s="14"/>
      <c r="G169" s="14"/>
      <c r="H169" s="88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ht="15.75" hidden="1" customHeight="1">
      <c r="A170" s="14"/>
      <c r="B170" s="14"/>
      <c r="C170" s="14"/>
      <c r="D170" s="14"/>
      <c r="E170" s="14"/>
      <c r="F170" s="14"/>
      <c r="G170" s="14"/>
      <c r="H170" s="88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ht="15.75" hidden="1" customHeight="1">
      <c r="A171" s="14"/>
      <c r="B171" s="14"/>
      <c r="C171" s="14"/>
      <c r="D171" s="14"/>
      <c r="E171" s="14"/>
      <c r="F171" s="14"/>
      <c r="G171" s="14"/>
      <c r="H171" s="88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ht="15.75" hidden="1" customHeight="1">
      <c r="A172" s="14"/>
      <c r="B172" s="14"/>
      <c r="C172" s="14"/>
      <c r="D172" s="14"/>
      <c r="E172" s="14"/>
      <c r="F172" s="14"/>
      <c r="G172" s="14"/>
      <c r="H172" s="88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ht="15.75" hidden="1" customHeight="1">
      <c r="A173" s="14"/>
      <c r="B173" s="14"/>
      <c r="C173" s="14"/>
      <c r="D173" s="14"/>
      <c r="E173" s="14"/>
      <c r="F173" s="14"/>
      <c r="G173" s="14"/>
      <c r="H173" s="88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ht="15.75" hidden="1" customHeight="1">
      <c r="A174" s="14"/>
      <c r="B174" s="14"/>
      <c r="C174" s="14"/>
      <c r="D174" s="14"/>
      <c r="E174" s="14"/>
      <c r="F174" s="14"/>
      <c r="G174" s="14"/>
      <c r="H174" s="88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ht="15.75" hidden="1" customHeight="1">
      <c r="A175" s="14"/>
      <c r="B175" s="14"/>
      <c r="C175" s="14"/>
      <c r="D175" s="14"/>
      <c r="E175" s="14"/>
      <c r="F175" s="14"/>
      <c r="G175" s="14"/>
      <c r="H175" s="88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ht="15.75" hidden="1" customHeight="1">
      <c r="A176" s="14"/>
      <c r="B176" s="14"/>
      <c r="C176" s="14"/>
      <c r="D176" s="14"/>
      <c r="E176" s="14"/>
      <c r="F176" s="14"/>
      <c r="G176" s="14"/>
      <c r="H176" s="88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ht="15.75" hidden="1" customHeight="1">
      <c r="A177" s="14"/>
      <c r="B177" s="14"/>
      <c r="C177" s="14"/>
      <c r="D177" s="14"/>
      <c r="E177" s="14"/>
      <c r="F177" s="14"/>
      <c r="G177" s="14"/>
      <c r="H177" s="88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ht="15.75" hidden="1" customHeight="1">
      <c r="A178" s="14"/>
      <c r="B178" s="14"/>
      <c r="C178" s="14"/>
      <c r="D178" s="14"/>
      <c r="E178" s="14"/>
      <c r="F178" s="14"/>
      <c r="G178" s="14"/>
      <c r="H178" s="88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ht="15.75" hidden="1" customHeight="1">
      <c r="A179" s="14"/>
      <c r="B179" s="14"/>
      <c r="C179" s="14"/>
      <c r="D179" s="14"/>
      <c r="E179" s="14"/>
      <c r="F179" s="14"/>
      <c r="G179" s="14"/>
      <c r="H179" s="88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ht="15.75" hidden="1" customHeight="1">
      <c r="A180" s="14"/>
      <c r="B180" s="14"/>
      <c r="C180" s="14"/>
      <c r="D180" s="14"/>
      <c r="E180" s="14"/>
      <c r="F180" s="14"/>
      <c r="G180" s="14"/>
      <c r="H180" s="88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ht="15.75" hidden="1" customHeight="1">
      <c r="A181" s="14"/>
      <c r="B181" s="14"/>
      <c r="C181" s="14"/>
      <c r="D181" s="14"/>
      <c r="E181" s="14"/>
      <c r="F181" s="14"/>
      <c r="G181" s="14"/>
      <c r="H181" s="88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ht="15.75" hidden="1" customHeight="1">
      <c r="A182" s="14"/>
      <c r="B182" s="14"/>
      <c r="C182" s="14"/>
      <c r="D182" s="14"/>
      <c r="E182" s="14"/>
      <c r="F182" s="14"/>
      <c r="G182" s="14"/>
      <c r="H182" s="88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ht="15.75" hidden="1" customHeight="1">
      <c r="A183" s="14"/>
      <c r="B183" s="14"/>
      <c r="C183" s="14"/>
      <c r="D183" s="14"/>
      <c r="E183" s="14"/>
      <c r="F183" s="14"/>
      <c r="G183" s="14"/>
      <c r="H183" s="88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ht="15.75" hidden="1" customHeight="1">
      <c r="A184" s="14"/>
      <c r="B184" s="14"/>
      <c r="C184" s="14"/>
      <c r="D184" s="14"/>
      <c r="E184" s="14"/>
      <c r="F184" s="14"/>
      <c r="G184" s="14"/>
      <c r="H184" s="88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ht="15.75" hidden="1" customHeight="1">
      <c r="A185" s="14"/>
      <c r="B185" s="14"/>
      <c r="C185" s="14"/>
      <c r="D185" s="14"/>
      <c r="E185" s="14"/>
      <c r="F185" s="14"/>
      <c r="G185" s="14"/>
      <c r="H185" s="88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ht="15.75" hidden="1" customHeight="1">
      <c r="A186" s="14"/>
      <c r="B186" s="14"/>
      <c r="C186" s="14"/>
      <c r="D186" s="14"/>
      <c r="E186" s="14"/>
      <c r="F186" s="14"/>
      <c r="G186" s="14"/>
      <c r="H186" s="88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ht="15.75" hidden="1" customHeight="1">
      <c r="A187" s="14"/>
      <c r="B187" s="14"/>
      <c r="C187" s="14"/>
      <c r="D187" s="14"/>
      <c r="E187" s="14"/>
      <c r="F187" s="14"/>
      <c r="G187" s="14"/>
      <c r="H187" s="88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ht="15.75" hidden="1" customHeight="1">
      <c r="A188" s="14"/>
      <c r="B188" s="14"/>
      <c r="C188" s="14"/>
      <c r="D188" s="14"/>
      <c r="E188" s="14"/>
      <c r="F188" s="14"/>
      <c r="G188" s="14"/>
      <c r="H188" s="88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ht="15.75" hidden="1" customHeight="1">
      <c r="A189" s="14"/>
      <c r="B189" s="14"/>
      <c r="C189" s="14"/>
      <c r="D189" s="14"/>
      <c r="E189" s="14"/>
      <c r="F189" s="14"/>
      <c r="G189" s="14"/>
      <c r="H189" s="88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ht="15.75" hidden="1" customHeight="1">
      <c r="A190" s="14"/>
      <c r="B190" s="14"/>
      <c r="C190" s="14"/>
      <c r="D190" s="14"/>
      <c r="E190" s="14"/>
      <c r="F190" s="14"/>
      <c r="G190" s="14"/>
      <c r="H190" s="88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ht="15.75" hidden="1" customHeight="1">
      <c r="A191" s="14"/>
      <c r="B191" s="14"/>
      <c r="C191" s="14"/>
      <c r="D191" s="14"/>
      <c r="E191" s="14"/>
      <c r="F191" s="14"/>
      <c r="G191" s="14"/>
      <c r="H191" s="88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ht="15.75" hidden="1" customHeight="1">
      <c r="A192" s="14"/>
      <c r="B192" s="14"/>
      <c r="C192" s="14"/>
      <c r="D192" s="14"/>
      <c r="E192" s="14"/>
      <c r="F192" s="14"/>
      <c r="G192" s="14"/>
      <c r="H192" s="88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ht="15.75" hidden="1" customHeight="1">
      <c r="A193" s="14"/>
      <c r="B193" s="14"/>
      <c r="C193" s="14"/>
      <c r="D193" s="14"/>
      <c r="E193" s="14"/>
      <c r="F193" s="14"/>
      <c r="G193" s="14"/>
      <c r="H193" s="88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ht="15.75" hidden="1" customHeight="1">
      <c r="A194" s="14"/>
      <c r="B194" s="14"/>
      <c r="C194" s="14"/>
      <c r="D194" s="14"/>
      <c r="E194" s="14"/>
      <c r="F194" s="14"/>
      <c r="G194" s="14"/>
      <c r="H194" s="88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ht="15.75" hidden="1" customHeight="1">
      <c r="A195" s="14"/>
      <c r="B195" s="14"/>
      <c r="C195" s="14"/>
      <c r="D195" s="14"/>
      <c r="E195" s="14"/>
      <c r="F195" s="14"/>
      <c r="G195" s="14"/>
      <c r="H195" s="88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ht="15.75" hidden="1" customHeight="1">
      <c r="A196" s="14"/>
      <c r="B196" s="14"/>
      <c r="C196" s="14"/>
      <c r="D196" s="14"/>
      <c r="E196" s="14"/>
      <c r="F196" s="14"/>
      <c r="G196" s="14"/>
      <c r="H196" s="88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ht="15.75" hidden="1" customHeight="1">
      <c r="A197" s="14"/>
      <c r="B197" s="14"/>
      <c r="C197" s="14"/>
      <c r="D197" s="14"/>
      <c r="E197" s="14"/>
      <c r="F197" s="14"/>
      <c r="G197" s="14"/>
      <c r="H197" s="88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ht="15.75" hidden="1" customHeight="1">
      <c r="A198" s="14"/>
      <c r="B198" s="14"/>
      <c r="C198" s="14"/>
      <c r="D198" s="14"/>
      <c r="E198" s="14"/>
      <c r="F198" s="14"/>
      <c r="G198" s="14"/>
      <c r="H198" s="88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ht="15.75" hidden="1" customHeight="1">
      <c r="A199" s="14"/>
      <c r="B199" s="14"/>
      <c r="C199" s="14"/>
      <c r="D199" s="14"/>
      <c r="E199" s="14"/>
      <c r="F199" s="14"/>
      <c r="G199" s="14"/>
      <c r="H199" s="88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ht="15.75" hidden="1" customHeight="1">
      <c r="A200" s="14"/>
      <c r="B200" s="14"/>
      <c r="C200" s="14"/>
      <c r="D200" s="14"/>
      <c r="E200" s="14"/>
      <c r="F200" s="14"/>
      <c r="G200" s="14"/>
      <c r="H200" s="88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ht="15.75" hidden="1" customHeight="1">
      <c r="A201" s="14"/>
      <c r="B201" s="14"/>
      <c r="C201" s="14"/>
      <c r="D201" s="14"/>
      <c r="E201" s="14"/>
      <c r="F201" s="14"/>
      <c r="G201" s="14"/>
      <c r="H201" s="88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ht="15.75" hidden="1" customHeight="1">
      <c r="A202" s="14"/>
      <c r="B202" s="14"/>
      <c r="C202" s="14"/>
      <c r="D202" s="14"/>
      <c r="E202" s="14"/>
      <c r="F202" s="14"/>
      <c r="G202" s="14"/>
      <c r="H202" s="88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ht="15.75" hidden="1" customHeight="1">
      <c r="A203" s="14"/>
      <c r="B203" s="14"/>
      <c r="C203" s="14"/>
      <c r="D203" s="14"/>
      <c r="E203" s="14"/>
      <c r="F203" s="14"/>
      <c r="G203" s="14"/>
      <c r="H203" s="88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ht="15.75" hidden="1" customHeight="1">
      <c r="A204" s="14"/>
      <c r="B204" s="14"/>
      <c r="C204" s="14"/>
      <c r="D204" s="14"/>
      <c r="E204" s="14"/>
      <c r="F204" s="14"/>
      <c r="G204" s="14"/>
      <c r="H204" s="88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ht="15.75" hidden="1" customHeight="1">
      <c r="A205" s="14"/>
      <c r="B205" s="14"/>
      <c r="C205" s="14"/>
      <c r="D205" s="14"/>
      <c r="E205" s="14"/>
      <c r="F205" s="14"/>
      <c r="G205" s="14"/>
      <c r="H205" s="88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ht="15.75" hidden="1" customHeight="1">
      <c r="A206" s="14"/>
      <c r="B206" s="14"/>
      <c r="C206" s="14"/>
      <c r="D206" s="14"/>
      <c r="E206" s="14"/>
      <c r="F206" s="14"/>
      <c r="G206" s="14"/>
      <c r="H206" s="88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ht="15.75" hidden="1" customHeight="1">
      <c r="A207" s="14"/>
      <c r="B207" s="14"/>
      <c r="C207" s="14"/>
      <c r="D207" s="14"/>
      <c r="E207" s="14"/>
      <c r="F207" s="14"/>
      <c r="G207" s="14"/>
      <c r="H207" s="88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ht="15.75" hidden="1" customHeight="1">
      <c r="A208" s="14"/>
      <c r="B208" s="14"/>
      <c r="C208" s="14"/>
      <c r="D208" s="14"/>
      <c r="E208" s="14"/>
      <c r="F208" s="14"/>
      <c r="G208" s="14"/>
      <c r="H208" s="88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ht="15.75" hidden="1" customHeight="1">
      <c r="A209" s="14"/>
      <c r="B209" s="14"/>
      <c r="C209" s="14"/>
      <c r="D209" s="14"/>
      <c r="E209" s="14"/>
      <c r="F209" s="14"/>
      <c r="G209" s="14"/>
      <c r="H209" s="88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ht="15.75" hidden="1" customHeight="1">
      <c r="A210" s="14"/>
      <c r="B210" s="14"/>
      <c r="C210" s="14"/>
      <c r="D210" s="14"/>
      <c r="E210" s="14"/>
      <c r="F210" s="14"/>
      <c r="G210" s="14"/>
      <c r="H210" s="88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ht="15.75" hidden="1" customHeight="1">
      <c r="A211" s="14"/>
      <c r="B211" s="14"/>
      <c r="C211" s="14"/>
      <c r="D211" s="14"/>
      <c r="E211" s="14"/>
      <c r="F211" s="14"/>
      <c r="G211" s="14"/>
      <c r="H211" s="88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ht="15.75" hidden="1" customHeight="1">
      <c r="A212" s="14"/>
      <c r="B212" s="14"/>
      <c r="C212" s="14"/>
      <c r="D212" s="14"/>
      <c r="E212" s="14"/>
      <c r="F212" s="14"/>
      <c r="G212" s="14"/>
      <c r="H212" s="88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ht="15.75" hidden="1" customHeight="1">
      <c r="A213" s="14"/>
      <c r="B213" s="14"/>
      <c r="C213" s="14"/>
      <c r="D213" s="14"/>
      <c r="E213" s="14"/>
      <c r="F213" s="14"/>
      <c r="G213" s="14"/>
      <c r="H213" s="88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ht="15.75" hidden="1" customHeight="1">
      <c r="A214" s="14"/>
      <c r="B214" s="14"/>
      <c r="C214" s="14"/>
      <c r="D214" s="14"/>
      <c r="E214" s="14"/>
      <c r="F214" s="14"/>
      <c r="G214" s="14"/>
      <c r="H214" s="88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ht="15.75" hidden="1" customHeight="1">
      <c r="A215" s="14"/>
      <c r="B215" s="14"/>
      <c r="C215" s="14"/>
      <c r="D215" s="14"/>
      <c r="E215" s="14"/>
      <c r="F215" s="14"/>
      <c r="G215" s="14"/>
      <c r="H215" s="88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ht="15.75" hidden="1" customHeight="1">
      <c r="A216" s="14"/>
      <c r="B216" s="14"/>
      <c r="C216" s="14"/>
      <c r="D216" s="14"/>
      <c r="E216" s="14"/>
      <c r="F216" s="14"/>
      <c r="G216" s="14"/>
      <c r="H216" s="88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ht="15.75" hidden="1" customHeight="1">
      <c r="A217" s="14"/>
      <c r="B217" s="14"/>
      <c r="C217" s="14"/>
      <c r="D217" s="14"/>
      <c r="E217" s="14"/>
      <c r="F217" s="14"/>
      <c r="G217" s="14"/>
      <c r="H217" s="88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ht="15.75" hidden="1" customHeight="1">
      <c r="A218" s="14"/>
      <c r="B218" s="14"/>
      <c r="C218" s="14"/>
      <c r="D218" s="14"/>
      <c r="E218" s="14"/>
      <c r="F218" s="14"/>
      <c r="G218" s="14"/>
      <c r="H218" s="88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ht="15.75" hidden="1" customHeight="1">
      <c r="A219" s="14"/>
      <c r="B219" s="14"/>
      <c r="C219" s="14"/>
      <c r="D219" s="14"/>
      <c r="E219" s="14"/>
      <c r="F219" s="14"/>
      <c r="G219" s="14"/>
      <c r="H219" s="88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ht="15.75" hidden="1" customHeight="1">
      <c r="A220" s="14"/>
      <c r="B220" s="14"/>
      <c r="C220" s="14"/>
      <c r="D220" s="14"/>
      <c r="E220" s="14"/>
      <c r="F220" s="14"/>
      <c r="G220" s="14"/>
      <c r="H220" s="88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ht="15.75" hidden="1" customHeight="1">
      <c r="A221" s="14"/>
      <c r="B221" s="14"/>
      <c r="C221" s="14"/>
      <c r="D221" s="14"/>
      <c r="E221" s="14"/>
      <c r="F221" s="14"/>
      <c r="G221" s="14"/>
      <c r="H221" s="88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ht="15.75" hidden="1" customHeight="1">
      <c r="A222" s="14"/>
      <c r="B222" s="14"/>
      <c r="C222" s="14"/>
      <c r="D222" s="14"/>
      <c r="E222" s="14"/>
      <c r="F222" s="14"/>
      <c r="G222" s="14"/>
      <c r="H222" s="88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ht="15.75" hidden="1" customHeight="1">
      <c r="A223" s="14"/>
      <c r="B223" s="14"/>
      <c r="C223" s="14"/>
      <c r="D223" s="14"/>
      <c r="E223" s="14"/>
      <c r="F223" s="14"/>
      <c r="G223" s="14"/>
      <c r="H223" s="88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ht="15.75" hidden="1" customHeight="1">
      <c r="A224" s="14"/>
      <c r="B224" s="14"/>
      <c r="C224" s="14"/>
      <c r="D224" s="14"/>
      <c r="E224" s="14"/>
      <c r="F224" s="14"/>
      <c r="G224" s="14"/>
      <c r="H224" s="88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ht="15.75" hidden="1" customHeight="1">
      <c r="A225" s="14"/>
      <c r="B225" s="14"/>
      <c r="C225" s="14"/>
      <c r="D225" s="14"/>
      <c r="E225" s="14"/>
      <c r="F225" s="14"/>
      <c r="G225" s="14"/>
      <c r="H225" s="88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ht="15.75" hidden="1" customHeight="1">
      <c r="A226" s="14"/>
      <c r="B226" s="14"/>
      <c r="C226" s="14"/>
      <c r="D226" s="14"/>
      <c r="E226" s="14"/>
      <c r="F226" s="14"/>
      <c r="G226" s="14"/>
      <c r="H226" s="88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ht="15.75" hidden="1" customHeight="1">
      <c r="A227" s="14"/>
      <c r="B227" s="14"/>
      <c r="C227" s="14"/>
      <c r="D227" s="14"/>
      <c r="E227" s="14"/>
      <c r="F227" s="14"/>
      <c r="G227" s="14"/>
      <c r="H227" s="88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ht="15.75" hidden="1" customHeight="1">
      <c r="A228" s="14"/>
      <c r="B228" s="14"/>
      <c r="C228" s="14"/>
      <c r="D228" s="14"/>
      <c r="E228" s="14"/>
      <c r="F228" s="14"/>
      <c r="G228" s="14"/>
      <c r="H228" s="88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ht="15.75" hidden="1" customHeight="1">
      <c r="A229" s="14"/>
      <c r="B229" s="14"/>
      <c r="C229" s="14"/>
      <c r="D229" s="14"/>
      <c r="E229" s="14"/>
      <c r="F229" s="14"/>
      <c r="G229" s="14"/>
      <c r="H229" s="88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ht="15.75" hidden="1" customHeight="1">
      <c r="A230" s="14"/>
      <c r="B230" s="14"/>
      <c r="C230" s="14"/>
      <c r="D230" s="14"/>
      <c r="E230" s="14"/>
      <c r="F230" s="14"/>
      <c r="G230" s="14"/>
      <c r="H230" s="88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ht="15.75" hidden="1" customHeight="1">
      <c r="A231" s="14"/>
      <c r="B231" s="14"/>
      <c r="C231" s="14"/>
      <c r="D231" s="14"/>
      <c r="E231" s="14"/>
      <c r="F231" s="14"/>
      <c r="G231" s="14"/>
      <c r="H231" s="88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29" ht="15.75" hidden="1" customHeight="1">
      <c r="A232" s="14"/>
      <c r="B232" s="14"/>
      <c r="C232" s="14"/>
      <c r="D232" s="14"/>
      <c r="E232" s="14"/>
      <c r="F232" s="14"/>
      <c r="G232" s="14"/>
      <c r="H232" s="88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 ht="15.75" hidden="1" customHeight="1">
      <c r="A233" s="14"/>
      <c r="B233" s="14"/>
      <c r="C233" s="14"/>
      <c r="D233" s="14"/>
      <c r="E233" s="14"/>
      <c r="F233" s="14"/>
      <c r="G233" s="14"/>
      <c r="H233" s="88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ht="15.75" hidden="1" customHeight="1">
      <c r="A234" s="14"/>
      <c r="B234" s="14"/>
      <c r="C234" s="14"/>
      <c r="D234" s="14"/>
      <c r="E234" s="14"/>
      <c r="F234" s="14"/>
      <c r="G234" s="14"/>
      <c r="H234" s="88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 spans="1:29" ht="15.75" hidden="1" customHeight="1">
      <c r="A235" s="14"/>
      <c r="B235" s="14"/>
      <c r="C235" s="14"/>
      <c r="D235" s="14"/>
      <c r="E235" s="14"/>
      <c r="F235" s="14"/>
      <c r="G235" s="14"/>
      <c r="H235" s="88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 spans="1:29" ht="15.75" hidden="1" customHeight="1">
      <c r="A236" s="14"/>
      <c r="B236" s="14"/>
      <c r="C236" s="14"/>
      <c r="D236" s="14"/>
      <c r="E236" s="14"/>
      <c r="F236" s="14"/>
      <c r="G236" s="14"/>
      <c r="H236" s="88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ht="15.75" hidden="1" customHeight="1">
      <c r="A237" s="14"/>
      <c r="B237" s="14"/>
      <c r="C237" s="14"/>
      <c r="D237" s="14"/>
      <c r="E237" s="14"/>
      <c r="F237" s="14"/>
      <c r="G237" s="14"/>
      <c r="H237" s="88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ht="15.75" hidden="1" customHeight="1">
      <c r="A238" s="14"/>
      <c r="B238" s="14"/>
      <c r="C238" s="14"/>
      <c r="D238" s="14"/>
      <c r="E238" s="14"/>
      <c r="F238" s="14"/>
      <c r="G238" s="14"/>
      <c r="H238" s="88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ht="15.75" hidden="1" customHeight="1">
      <c r="A239" s="14"/>
      <c r="B239" s="14"/>
      <c r="C239" s="14"/>
      <c r="D239" s="14"/>
      <c r="E239" s="14"/>
      <c r="F239" s="14"/>
      <c r="G239" s="14"/>
      <c r="H239" s="88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ht="15.75" hidden="1" customHeight="1">
      <c r="A240" s="14"/>
      <c r="B240" s="14"/>
      <c r="C240" s="14"/>
      <c r="D240" s="14"/>
      <c r="E240" s="14"/>
      <c r="F240" s="14"/>
      <c r="G240" s="14"/>
      <c r="H240" s="88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ht="15.75" hidden="1" customHeight="1">
      <c r="A241" s="14"/>
      <c r="B241" s="14"/>
      <c r="C241" s="14"/>
      <c r="D241" s="14"/>
      <c r="E241" s="14"/>
      <c r="F241" s="14"/>
      <c r="G241" s="14"/>
      <c r="H241" s="88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 spans="1:29" ht="15.75" hidden="1" customHeight="1">
      <c r="A242" s="14"/>
      <c r="B242" s="14"/>
      <c r="C242" s="14"/>
      <c r="D242" s="14"/>
      <c r="E242" s="14"/>
      <c r="F242" s="14"/>
      <c r="G242" s="14"/>
      <c r="H242" s="88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ht="15.75" hidden="1" customHeight="1">
      <c r="A243" s="14"/>
      <c r="B243" s="14"/>
      <c r="C243" s="14"/>
      <c r="D243" s="14"/>
      <c r="E243" s="14"/>
      <c r="F243" s="14"/>
      <c r="G243" s="14"/>
      <c r="H243" s="88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ht="15.75" hidden="1" customHeight="1">
      <c r="A244" s="14"/>
      <c r="B244" s="14"/>
      <c r="C244" s="14"/>
      <c r="D244" s="14"/>
      <c r="E244" s="14"/>
      <c r="F244" s="14"/>
      <c r="G244" s="14"/>
      <c r="H244" s="88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ht="15.75" hidden="1" customHeight="1">
      <c r="A245" s="14"/>
      <c r="B245" s="14"/>
      <c r="C245" s="14"/>
      <c r="D245" s="14"/>
      <c r="E245" s="14"/>
      <c r="F245" s="14"/>
      <c r="G245" s="14"/>
      <c r="H245" s="88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ht="15.75" hidden="1" customHeight="1">
      <c r="A246" s="14"/>
      <c r="B246" s="14"/>
      <c r="C246" s="14"/>
      <c r="D246" s="14"/>
      <c r="E246" s="14"/>
      <c r="F246" s="14"/>
      <c r="G246" s="14"/>
      <c r="H246" s="88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ht="15.75" hidden="1" customHeight="1">
      <c r="A247" s="14"/>
      <c r="B247" s="14"/>
      <c r="C247" s="14"/>
      <c r="D247" s="14"/>
      <c r="E247" s="14"/>
      <c r="F247" s="14"/>
      <c r="G247" s="14"/>
      <c r="H247" s="88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29" ht="15.75" hidden="1" customHeight="1">
      <c r="A248" s="14"/>
      <c r="B248" s="14"/>
      <c r="C248" s="14"/>
      <c r="D248" s="14"/>
      <c r="E248" s="14"/>
      <c r="F248" s="14"/>
      <c r="G248" s="14"/>
      <c r="H248" s="88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ht="15.75" hidden="1" customHeight="1">
      <c r="A249" s="14"/>
      <c r="B249" s="14"/>
      <c r="C249" s="14"/>
      <c r="D249" s="14"/>
      <c r="E249" s="14"/>
      <c r="F249" s="14"/>
      <c r="G249" s="14"/>
      <c r="H249" s="88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ht="15.75" hidden="1" customHeight="1">
      <c r="A250" s="14"/>
      <c r="B250" s="14"/>
      <c r="C250" s="14"/>
      <c r="D250" s="14"/>
      <c r="E250" s="14"/>
      <c r="F250" s="14"/>
      <c r="G250" s="14"/>
      <c r="H250" s="88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ht="15.75" hidden="1" customHeight="1">
      <c r="A251" s="14"/>
      <c r="B251" s="14"/>
      <c r="C251" s="14"/>
      <c r="D251" s="14"/>
      <c r="E251" s="14"/>
      <c r="F251" s="14"/>
      <c r="G251" s="14"/>
      <c r="H251" s="88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ht="15.75" hidden="1" customHeight="1">
      <c r="A252" s="14"/>
      <c r="B252" s="14"/>
      <c r="C252" s="14"/>
      <c r="D252" s="14"/>
      <c r="E252" s="14"/>
      <c r="F252" s="14"/>
      <c r="G252" s="14"/>
      <c r="H252" s="88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ht="15.75" hidden="1" customHeight="1">
      <c r="A253" s="14"/>
      <c r="B253" s="14"/>
      <c r="C253" s="14"/>
      <c r="D253" s="14"/>
      <c r="E253" s="14"/>
      <c r="F253" s="14"/>
      <c r="G253" s="14"/>
      <c r="H253" s="88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ht="15.75" hidden="1" customHeight="1">
      <c r="A254" s="14"/>
      <c r="B254" s="14"/>
      <c r="C254" s="14"/>
      <c r="D254" s="14"/>
      <c r="E254" s="14"/>
      <c r="F254" s="14"/>
      <c r="G254" s="14"/>
      <c r="H254" s="88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ht="15.75" hidden="1" customHeight="1">
      <c r="A255" s="14"/>
      <c r="B255" s="14"/>
      <c r="C255" s="14"/>
      <c r="D255" s="14"/>
      <c r="E255" s="14"/>
      <c r="F255" s="14"/>
      <c r="G255" s="14"/>
      <c r="H255" s="88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ht="15.75" hidden="1" customHeight="1">
      <c r="A256" s="14"/>
      <c r="B256" s="14"/>
      <c r="C256" s="14"/>
      <c r="D256" s="14"/>
      <c r="E256" s="14"/>
      <c r="F256" s="14"/>
      <c r="G256" s="14"/>
      <c r="H256" s="88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ht="15.75" hidden="1" customHeight="1">
      <c r="A257" s="14"/>
      <c r="B257" s="14"/>
      <c r="C257" s="14"/>
      <c r="D257" s="14"/>
      <c r="E257" s="14"/>
      <c r="F257" s="14"/>
      <c r="G257" s="14"/>
      <c r="H257" s="88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ht="15.75" hidden="1" customHeight="1">
      <c r="A258" s="14"/>
      <c r="B258" s="14"/>
      <c r="C258" s="14"/>
      <c r="D258" s="14"/>
      <c r="E258" s="14"/>
      <c r="F258" s="14"/>
      <c r="G258" s="14"/>
      <c r="H258" s="88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ht="15.75" hidden="1" customHeight="1">
      <c r="A259" s="14"/>
      <c r="B259" s="14"/>
      <c r="C259" s="14"/>
      <c r="D259" s="14"/>
      <c r="E259" s="14"/>
      <c r="F259" s="14"/>
      <c r="G259" s="14"/>
      <c r="H259" s="88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ht="15.75" hidden="1" customHeight="1">
      <c r="A260" s="14"/>
      <c r="B260" s="14"/>
      <c r="C260" s="14"/>
      <c r="D260" s="14"/>
      <c r="E260" s="14"/>
      <c r="F260" s="14"/>
      <c r="G260" s="14"/>
      <c r="H260" s="88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ht="15.75" hidden="1" customHeight="1">
      <c r="A261" s="14"/>
      <c r="B261" s="14"/>
      <c r="C261" s="14"/>
      <c r="D261" s="14"/>
      <c r="E261" s="14"/>
      <c r="F261" s="14"/>
      <c r="G261" s="14"/>
      <c r="H261" s="88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ht="15.75" hidden="1" customHeight="1">
      <c r="A262" s="14"/>
      <c r="B262" s="14"/>
      <c r="C262" s="14"/>
      <c r="D262" s="14"/>
      <c r="E262" s="14"/>
      <c r="F262" s="14"/>
      <c r="G262" s="14"/>
      <c r="H262" s="88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ht="15.75" hidden="1" customHeight="1">
      <c r="A263" s="14"/>
      <c r="B263" s="14"/>
      <c r="C263" s="14"/>
      <c r="D263" s="14"/>
      <c r="E263" s="14"/>
      <c r="F263" s="14"/>
      <c r="G263" s="14"/>
      <c r="H263" s="88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ht="15.75" hidden="1" customHeight="1">
      <c r="A264" s="14"/>
      <c r="B264" s="14"/>
      <c r="C264" s="14"/>
      <c r="D264" s="14"/>
      <c r="E264" s="14"/>
      <c r="F264" s="14"/>
      <c r="G264" s="14"/>
      <c r="H264" s="88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ht="15.75" hidden="1" customHeight="1">
      <c r="A265" s="14"/>
      <c r="B265" s="14"/>
      <c r="C265" s="14"/>
      <c r="D265" s="14"/>
      <c r="E265" s="14"/>
      <c r="F265" s="14"/>
      <c r="G265" s="14"/>
      <c r="H265" s="88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ht="15.75" hidden="1" customHeight="1">
      <c r="A266" s="14"/>
      <c r="B266" s="14"/>
      <c r="C266" s="14"/>
      <c r="D266" s="14"/>
      <c r="E266" s="14"/>
      <c r="F266" s="14"/>
      <c r="G266" s="14"/>
      <c r="H266" s="88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ht="15.75" hidden="1" customHeight="1">
      <c r="A267" s="14"/>
      <c r="B267" s="14"/>
      <c r="C267" s="14"/>
      <c r="D267" s="14"/>
      <c r="E267" s="14"/>
      <c r="F267" s="14"/>
      <c r="G267" s="14"/>
      <c r="H267" s="88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ht="15.75" hidden="1" customHeight="1">
      <c r="A268" s="14"/>
      <c r="B268" s="14"/>
      <c r="C268" s="14"/>
      <c r="D268" s="14"/>
      <c r="E268" s="14"/>
      <c r="F268" s="14"/>
      <c r="G268" s="14"/>
      <c r="H268" s="88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ht="15.75" hidden="1" customHeight="1">
      <c r="A269" s="14"/>
      <c r="B269" s="14"/>
      <c r="C269" s="14"/>
      <c r="D269" s="14"/>
      <c r="E269" s="14"/>
      <c r="F269" s="14"/>
      <c r="G269" s="14"/>
      <c r="H269" s="88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ht="15.75" hidden="1" customHeight="1">
      <c r="A270" s="14"/>
      <c r="B270" s="14"/>
      <c r="C270" s="14"/>
      <c r="D270" s="14"/>
      <c r="E270" s="14"/>
      <c r="F270" s="14"/>
      <c r="G270" s="14"/>
      <c r="H270" s="88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ht="15.75" hidden="1" customHeight="1">
      <c r="A271" s="14"/>
      <c r="B271" s="14"/>
      <c r="C271" s="14"/>
      <c r="D271" s="14"/>
      <c r="E271" s="14"/>
      <c r="F271" s="14"/>
      <c r="G271" s="14"/>
      <c r="H271" s="88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ht="15.75" hidden="1" customHeight="1">
      <c r="A272" s="14"/>
      <c r="B272" s="14"/>
      <c r="C272" s="14"/>
      <c r="D272" s="14"/>
      <c r="E272" s="14"/>
      <c r="F272" s="14"/>
      <c r="G272" s="14"/>
      <c r="H272" s="88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ht="15.75" hidden="1" customHeight="1">
      <c r="A273" s="14"/>
      <c r="B273" s="14"/>
      <c r="C273" s="14"/>
      <c r="D273" s="14"/>
      <c r="E273" s="14"/>
      <c r="F273" s="14"/>
      <c r="G273" s="14"/>
      <c r="H273" s="88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ht="15.75" hidden="1" customHeight="1">
      <c r="A274" s="14"/>
      <c r="B274" s="14"/>
      <c r="C274" s="14"/>
      <c r="D274" s="14"/>
      <c r="E274" s="14"/>
      <c r="F274" s="14"/>
      <c r="G274" s="14"/>
      <c r="H274" s="88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ht="15.75" hidden="1" customHeight="1">
      <c r="A275" s="14"/>
      <c r="B275" s="14"/>
      <c r="C275" s="14"/>
      <c r="D275" s="14"/>
      <c r="E275" s="14"/>
      <c r="F275" s="14"/>
      <c r="G275" s="14"/>
      <c r="H275" s="88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ht="15.75" hidden="1" customHeight="1">
      <c r="A276" s="14"/>
      <c r="B276" s="14"/>
      <c r="C276" s="14"/>
      <c r="D276" s="14"/>
      <c r="E276" s="14"/>
      <c r="F276" s="14"/>
      <c r="G276" s="14"/>
      <c r="H276" s="88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ht="15.75" hidden="1" customHeight="1">
      <c r="A277" s="14"/>
      <c r="B277" s="14"/>
      <c r="C277" s="14"/>
      <c r="D277" s="14"/>
      <c r="E277" s="14"/>
      <c r="F277" s="14"/>
      <c r="G277" s="14"/>
      <c r="H277" s="88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ht="15.75" hidden="1" customHeight="1">
      <c r="A278" s="14"/>
      <c r="B278" s="14"/>
      <c r="C278" s="14"/>
      <c r="D278" s="14"/>
      <c r="E278" s="14"/>
      <c r="F278" s="14"/>
      <c r="G278" s="14"/>
      <c r="H278" s="88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ht="15.75" hidden="1" customHeight="1">
      <c r="A279" s="14"/>
      <c r="B279" s="14"/>
      <c r="C279" s="14"/>
      <c r="D279" s="14"/>
      <c r="E279" s="14"/>
      <c r="F279" s="14"/>
      <c r="G279" s="14"/>
      <c r="H279" s="88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ht="15.75" hidden="1" customHeight="1">
      <c r="A280" s="14"/>
      <c r="B280" s="14"/>
      <c r="C280" s="14"/>
      <c r="D280" s="14"/>
      <c r="E280" s="14"/>
      <c r="F280" s="14"/>
      <c r="G280" s="14"/>
      <c r="H280" s="88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ht="15.75" hidden="1" customHeight="1">
      <c r="A281" s="14"/>
      <c r="B281" s="14"/>
      <c r="C281" s="14"/>
      <c r="D281" s="14"/>
      <c r="E281" s="14"/>
      <c r="F281" s="14"/>
      <c r="G281" s="14"/>
      <c r="H281" s="88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ht="15.75" hidden="1" customHeight="1">
      <c r="A282" s="14"/>
      <c r="B282" s="14"/>
      <c r="C282" s="14"/>
      <c r="D282" s="14"/>
      <c r="E282" s="14"/>
      <c r="F282" s="14"/>
      <c r="G282" s="14"/>
      <c r="H282" s="88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ht="15.75" hidden="1" customHeight="1">
      <c r="A283" s="14"/>
      <c r="B283" s="14"/>
      <c r="C283" s="14"/>
      <c r="D283" s="14"/>
      <c r="E283" s="14"/>
      <c r="F283" s="14"/>
      <c r="G283" s="14"/>
      <c r="H283" s="88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ht="15.75" hidden="1" customHeight="1">
      <c r="A284" s="14"/>
      <c r="B284" s="14"/>
      <c r="C284" s="14"/>
      <c r="D284" s="14"/>
      <c r="E284" s="14"/>
      <c r="F284" s="14"/>
      <c r="G284" s="14"/>
      <c r="H284" s="88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ht="15.75" hidden="1" customHeight="1">
      <c r="A285" s="14"/>
      <c r="B285" s="14"/>
      <c r="C285" s="14"/>
      <c r="D285" s="14"/>
      <c r="E285" s="14"/>
      <c r="F285" s="14"/>
      <c r="G285" s="14"/>
      <c r="H285" s="88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ht="15.75" hidden="1" customHeight="1">
      <c r="A286" s="14"/>
      <c r="B286" s="14"/>
      <c r="C286" s="14"/>
      <c r="D286" s="14"/>
      <c r="E286" s="14"/>
      <c r="F286" s="14"/>
      <c r="G286" s="14"/>
      <c r="H286" s="88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ht="15.75" hidden="1" customHeight="1">
      <c r="A287" s="14"/>
      <c r="B287" s="14"/>
      <c r="C287" s="14"/>
      <c r="D287" s="14"/>
      <c r="E287" s="14"/>
      <c r="F287" s="14"/>
      <c r="G287" s="14"/>
      <c r="H287" s="88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ht="15.75" hidden="1" customHeight="1">
      <c r="A288" s="14"/>
      <c r="B288" s="14"/>
      <c r="C288" s="14"/>
      <c r="D288" s="14"/>
      <c r="E288" s="14"/>
      <c r="F288" s="14"/>
      <c r="G288" s="14"/>
      <c r="H288" s="88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GUF+A+Do4Uwo/tsyKsZ/TVpZam/1J8kLdbin9F3X0zdbSUdOWXZ26KKxcHHyP7K35OETi9A7o7BFqSZdsHmkSg==" saltValue="gXbgIlDM1lkNzPQWOcJ4nQ==" spinCount="100000" sheet="1" objects="1" scenarios="1"/>
  <mergeCells count="17">
    <mergeCell ref="J1:O1"/>
    <mergeCell ref="L2:M2"/>
    <mergeCell ref="L9:M9"/>
    <mergeCell ref="J9:K10"/>
    <mergeCell ref="J4:K6"/>
    <mergeCell ref="J7:K8"/>
    <mergeCell ref="L8:M8"/>
    <mergeCell ref="N3:O3"/>
    <mergeCell ref="N2:O2"/>
    <mergeCell ref="J2:K3"/>
    <mergeCell ref="D3:D4"/>
    <mergeCell ref="E3:E4"/>
    <mergeCell ref="L3:M3"/>
    <mergeCell ref="N9:O9"/>
    <mergeCell ref="N10:O10"/>
    <mergeCell ref="D8:E8"/>
    <mergeCell ref="F3:F4"/>
  </mergeCells>
  <dataValidations count="2">
    <dataValidation type="list" allowBlank="1" showErrorMessage="1" sqref="I10">
      <formula1>BodyType</formula1>
    </dataValidation>
    <dataValidation type="list" allowBlank="1" showErrorMessage="1" sqref="I12">
      <formula1>INDIRECT(SUBSTITUTE($I$10," ","_"))</formula1>
    </dataValidation>
  </dataValidations>
  <pageMargins left="0.7" right="0.7" top="0.75" bottom="0.75" header="0" footer="0"/>
  <pageSetup orientation="portrait" r:id="rId1"/>
  <headerFooter>
    <oddHeader>&amp;C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'Choice Food Calculations'!$F$25:$F$29</xm:f>
          </x14:formula1>
          <xm:sqref>I7</xm:sqref>
        </x14:dataValidation>
        <x14:dataValidation type="list" allowBlank="1" showErrorMessage="1">
          <x14:formula1>
            <xm:f>'Choice Food Calculations'!$H$37:$H$40</xm:f>
          </x14:formula1>
          <xm:sqref>I8</xm:sqref>
        </x14:dataValidation>
        <x14:dataValidation type="list" allowBlank="1" showErrorMessage="1">
          <x14:formula1>
            <xm:f>'Choice Food Calculations'!$I$32:$I$34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0"/>
  <sheetViews>
    <sheetView tabSelected="1" zoomScaleNormal="100" workbookViewId="0">
      <selection activeCell="E10" sqref="E10"/>
    </sheetView>
  </sheetViews>
  <sheetFormatPr defaultColWidth="0" defaultRowHeight="15" customHeight="1" zeroHeight="1"/>
  <cols>
    <col min="1" max="4" width="9.140625" customWidth="1"/>
    <col min="5" max="5" width="26" customWidth="1"/>
    <col min="6" max="6" width="13.42578125" customWidth="1"/>
    <col min="7" max="7" width="12.7109375" customWidth="1"/>
    <col min="8" max="16" width="9.140625" customWidth="1"/>
    <col min="17" max="17" width="15.85546875" customWidth="1"/>
    <col min="18" max="16384" width="14.42578125" hidden="1"/>
  </cols>
  <sheetData>
    <row r="1" spans="1:17">
      <c r="A1" s="3"/>
      <c r="B1" s="3"/>
      <c r="C1" s="3"/>
      <c r="D1" s="3"/>
      <c r="E1" s="3"/>
      <c r="F1" s="5"/>
      <c r="G1" s="5"/>
      <c r="H1" s="3"/>
      <c r="I1" s="3"/>
      <c r="J1" s="3"/>
      <c r="K1" s="7"/>
      <c r="L1" s="3"/>
      <c r="M1" s="3"/>
      <c r="N1" s="3"/>
      <c r="O1" s="3"/>
      <c r="P1" s="3"/>
      <c r="Q1" s="3"/>
    </row>
    <row r="2" spans="1:17">
      <c r="A2" s="3"/>
      <c r="B2" s="3"/>
      <c r="C2" s="3"/>
      <c r="D2" s="3"/>
      <c r="E2" s="3"/>
      <c r="F2" s="5"/>
      <c r="G2" s="5"/>
      <c r="H2" s="3"/>
      <c r="I2" s="3"/>
      <c r="J2" s="146" t="s">
        <v>10</v>
      </c>
      <c r="K2" s="134"/>
      <c r="L2" s="11" t="s">
        <v>12</v>
      </c>
      <c r="M2" s="3"/>
      <c r="N2" s="3"/>
      <c r="O2" s="3"/>
      <c r="P2" s="3"/>
      <c r="Q2" s="3"/>
    </row>
    <row r="3" spans="1:17">
      <c r="A3" s="3"/>
      <c r="B3" s="3"/>
      <c r="C3" s="3"/>
      <c r="D3" s="3"/>
      <c r="E3" s="140" t="s">
        <v>13</v>
      </c>
      <c r="F3" s="142" t="s">
        <v>16</v>
      </c>
      <c r="G3" s="142" t="s">
        <v>21</v>
      </c>
      <c r="H3" s="140" t="s">
        <v>22</v>
      </c>
      <c r="I3" s="3"/>
      <c r="J3" s="143">
        <f>'Information - Wk 5 - 6'!I10</f>
        <v>0</v>
      </c>
      <c r="K3" s="110"/>
      <c r="L3" s="16">
        <f>'Information - Wk 5 - 6'!I12</f>
        <v>0</v>
      </c>
      <c r="M3" s="3"/>
      <c r="N3" s="3"/>
      <c r="O3" s="3"/>
      <c r="P3" s="3"/>
      <c r="Q3" s="3"/>
    </row>
    <row r="4" spans="1:17">
      <c r="A4" s="3"/>
      <c r="B4" s="3"/>
      <c r="C4" s="3"/>
      <c r="D4" s="3"/>
      <c r="E4" s="141"/>
      <c r="F4" s="141"/>
      <c r="G4" s="141"/>
      <c r="H4" s="141"/>
      <c r="I4" s="3"/>
      <c r="J4" s="3"/>
      <c r="K4" s="7"/>
      <c r="L4" s="3"/>
      <c r="M4" s="3"/>
      <c r="N4" s="3"/>
      <c r="O4" s="3"/>
      <c r="P4" s="3"/>
      <c r="Q4" s="3"/>
    </row>
    <row r="5" spans="1:17">
      <c r="A5" s="3"/>
      <c r="B5" s="3"/>
      <c r="C5" s="3"/>
      <c r="D5" s="3"/>
      <c r="E5" s="18" t="s">
        <v>31</v>
      </c>
      <c r="F5" s="19"/>
      <c r="G5" s="19"/>
      <c r="H5" s="18">
        <v>1</v>
      </c>
      <c r="I5" s="3"/>
      <c r="J5" s="3"/>
      <c r="K5" s="7"/>
      <c r="L5" s="3"/>
      <c r="M5" s="3"/>
      <c r="N5" s="3"/>
      <c r="O5" s="3"/>
      <c r="P5" s="3"/>
      <c r="Q5" s="3"/>
    </row>
    <row r="6" spans="1:17">
      <c r="A6" s="3"/>
      <c r="B6" s="3"/>
      <c r="C6" s="3"/>
      <c r="D6" s="3"/>
      <c r="E6" s="98"/>
      <c r="F6" s="21" t="e">
        <f>VLOOKUP(E6,'Choice Food Calculations'!$A$2:$D$20,2,FALSE)/H5</f>
        <v>#N/A</v>
      </c>
      <c r="G6" s="21" t="e">
        <f>F6/28.3495</f>
        <v>#N/A</v>
      </c>
      <c r="H6" s="22"/>
      <c r="I6" s="3"/>
      <c r="J6" s="144" t="s">
        <v>38</v>
      </c>
      <c r="K6" s="145"/>
      <c r="L6" s="3"/>
      <c r="M6" s="3"/>
      <c r="N6" s="3"/>
      <c r="O6" s="3"/>
      <c r="P6" s="3"/>
      <c r="Q6" s="3"/>
    </row>
    <row r="7" spans="1:17">
      <c r="A7" s="3"/>
      <c r="B7" s="3"/>
      <c r="C7" s="3"/>
      <c r="D7" s="3"/>
      <c r="E7" s="24" t="s">
        <v>43</v>
      </c>
      <c r="F7" s="26"/>
      <c r="G7" s="26"/>
      <c r="H7" s="24">
        <v>1</v>
      </c>
      <c r="I7" s="3"/>
      <c r="J7" s="28" t="s">
        <v>0</v>
      </c>
      <c r="K7" s="31" t="e">
        <f>UPPER(VLOOKUP($J$3&amp;$L$3,'Choice Food Calculations'!$E$44:$AA$59,MATCH($J$6&amp;J7,'Choice Food Calculations'!$E$41:$AA$41,0),FALSE))</f>
        <v>#N/A</v>
      </c>
      <c r="L7" s="3"/>
      <c r="M7" s="3"/>
      <c r="N7" s="3"/>
      <c r="O7" s="3"/>
      <c r="P7" s="3"/>
      <c r="Q7" s="3"/>
    </row>
    <row r="8" spans="1:17">
      <c r="A8" s="3"/>
      <c r="B8" s="3"/>
      <c r="C8" s="3"/>
      <c r="D8" s="3"/>
      <c r="E8" s="98"/>
      <c r="F8" s="21" t="e">
        <f>VLOOKUP(E8,'Choice Food Calculations'!$F$2:$I$14,2,FALSE)/H7</f>
        <v>#N/A</v>
      </c>
      <c r="G8" s="21" t="e">
        <f>F8/28.3495</f>
        <v>#N/A</v>
      </c>
      <c r="H8" s="22"/>
      <c r="I8" s="3"/>
      <c r="J8" s="34" t="s">
        <v>52</v>
      </c>
      <c r="K8" s="31" t="e">
        <f>UPPER(VLOOKUP($J$3&amp;$L$3,'Choice Food Calculations'!$E$44:$AA$59,MATCH($J$6&amp;J8,'Choice Food Calculations'!$E$41:$AA$41,0),FALSE))</f>
        <v>#N/A</v>
      </c>
      <c r="L8" s="3"/>
      <c r="M8" s="3"/>
      <c r="N8" s="3"/>
      <c r="O8" s="3"/>
      <c r="P8" s="3"/>
      <c r="Q8" s="3"/>
    </row>
    <row r="9" spans="1:17">
      <c r="A9" s="3"/>
      <c r="B9" s="3"/>
      <c r="C9" s="3"/>
      <c r="D9" s="3"/>
      <c r="E9" s="24" t="s">
        <v>54</v>
      </c>
      <c r="F9" s="26"/>
      <c r="G9" s="26"/>
      <c r="H9" s="24">
        <v>1</v>
      </c>
      <c r="I9" s="3"/>
      <c r="J9" s="34" t="s">
        <v>5</v>
      </c>
      <c r="K9" s="31" t="e">
        <f>UPPER(VLOOKUP($J$3&amp;$L$3,'Choice Food Calculations'!$E$44:$AA$59,MATCH($J$6&amp;J9,'Choice Food Calculations'!$E$41:$AA$41,0),FALSE))</f>
        <v>#N/A</v>
      </c>
      <c r="L9" s="3"/>
      <c r="M9" s="3"/>
      <c r="N9" s="3"/>
      <c r="O9" s="3"/>
      <c r="P9" s="3"/>
      <c r="Q9" s="3"/>
    </row>
    <row r="10" spans="1:17">
      <c r="A10" s="3"/>
      <c r="B10" s="3"/>
      <c r="C10" s="3"/>
      <c r="D10" s="3"/>
      <c r="E10" s="98"/>
      <c r="F10" s="21" t="e">
        <f>VLOOKUP(E10,'Choice Food Calculations'!$K$2:$N$13,2,FALSE)/H9</f>
        <v>#N/A</v>
      </c>
      <c r="G10" s="21" t="e">
        <f>F10/28.3495</f>
        <v>#N/A</v>
      </c>
      <c r="H10" s="22"/>
      <c r="I10" s="3"/>
      <c r="J10" s="3"/>
      <c r="K10" s="7"/>
      <c r="L10" s="3"/>
      <c r="M10" s="3"/>
      <c r="N10" s="3"/>
      <c r="O10" s="3"/>
      <c r="P10" s="3"/>
      <c r="Q10" s="3"/>
    </row>
    <row r="11" spans="1:17">
      <c r="A11" s="3"/>
      <c r="B11" s="3"/>
      <c r="C11" s="3"/>
      <c r="D11" s="3"/>
      <c r="E11" s="37" t="s">
        <v>64</v>
      </c>
      <c r="F11" s="26"/>
      <c r="G11" s="26"/>
      <c r="H11" s="24">
        <v>1</v>
      </c>
      <c r="I11" s="3"/>
      <c r="J11" s="3"/>
      <c r="K11" s="7"/>
      <c r="L11" s="3"/>
      <c r="M11" s="3"/>
      <c r="N11" s="3"/>
      <c r="O11" s="3"/>
      <c r="P11" s="3"/>
      <c r="Q11" s="3"/>
    </row>
    <row r="12" spans="1:17">
      <c r="A12" s="5"/>
      <c r="B12" s="5"/>
      <c r="C12" s="5"/>
      <c r="D12" s="5"/>
      <c r="E12" s="99"/>
      <c r="F12" s="21" t="e">
        <f>VLOOKUP(E12,'Choice Food Calculations'!$P$2:$S$13,2,FALSE)</f>
        <v>#N/A</v>
      </c>
      <c r="G12" s="21" t="e">
        <f>F12/28.3495</f>
        <v>#N/A</v>
      </c>
      <c r="H12" s="21"/>
      <c r="I12" s="5"/>
      <c r="J12" s="5"/>
      <c r="K12" s="7"/>
      <c r="L12" s="5"/>
      <c r="M12" s="5"/>
      <c r="N12" s="5"/>
      <c r="O12" s="5"/>
      <c r="P12" s="5"/>
      <c r="Q12" s="5"/>
    </row>
    <row r="13" spans="1:17">
      <c r="A13" s="3"/>
      <c r="B13" s="3"/>
      <c r="C13" s="3"/>
      <c r="D13" s="3"/>
      <c r="E13" s="3"/>
      <c r="F13" s="5"/>
      <c r="G13" s="5"/>
      <c r="H13" s="3"/>
      <c r="I13" s="3"/>
      <c r="J13" s="3"/>
      <c r="K13" s="7"/>
      <c r="L13" s="3"/>
      <c r="M13" s="3"/>
      <c r="N13" s="3"/>
      <c r="O13" s="3"/>
      <c r="P13" s="3"/>
      <c r="Q13" s="3"/>
    </row>
    <row r="14" spans="1:17" ht="15.75" customHeight="1">
      <c r="A14" s="3"/>
      <c r="B14" s="3"/>
      <c r="C14" s="3"/>
      <c r="D14" s="3"/>
      <c r="E14" s="3"/>
      <c r="F14" s="5"/>
      <c r="G14" s="5"/>
      <c r="H14" s="3"/>
      <c r="I14" s="3"/>
      <c r="J14" s="3"/>
      <c r="K14" s="7"/>
      <c r="L14" s="3"/>
      <c r="M14" s="3"/>
      <c r="N14" s="3"/>
      <c r="O14" s="3"/>
      <c r="P14" s="3"/>
      <c r="Q14" s="3"/>
    </row>
    <row r="15" spans="1:17" ht="15.75" customHeight="1">
      <c r="A15" s="3"/>
      <c r="B15" s="3"/>
      <c r="C15" s="3"/>
      <c r="D15" s="3"/>
      <c r="E15" s="140" t="s">
        <v>13</v>
      </c>
      <c r="F15" s="142" t="s">
        <v>16</v>
      </c>
      <c r="G15" s="142" t="s">
        <v>21</v>
      </c>
      <c r="H15" s="140" t="s">
        <v>22</v>
      </c>
      <c r="I15" s="3"/>
      <c r="J15" s="3"/>
      <c r="K15" s="7"/>
      <c r="L15" s="3"/>
      <c r="M15" s="3"/>
      <c r="N15" s="3"/>
      <c r="O15" s="3"/>
      <c r="P15" s="3"/>
      <c r="Q15" s="3"/>
    </row>
    <row r="16" spans="1:17" ht="15.75" customHeight="1">
      <c r="A16" s="3"/>
      <c r="B16" s="3"/>
      <c r="C16" s="3"/>
      <c r="D16" s="3"/>
      <c r="E16" s="141"/>
      <c r="F16" s="141"/>
      <c r="G16" s="141"/>
      <c r="H16" s="141"/>
      <c r="I16" s="3"/>
      <c r="J16" s="3"/>
      <c r="K16" s="7"/>
      <c r="L16" s="3"/>
      <c r="M16" s="3"/>
      <c r="N16" s="3"/>
      <c r="O16" s="3"/>
      <c r="P16" s="3"/>
      <c r="Q16" s="3"/>
    </row>
    <row r="17" spans="1:17" ht="15.75" customHeight="1">
      <c r="A17" s="3"/>
      <c r="B17" s="3"/>
      <c r="C17" s="3"/>
      <c r="D17" s="3"/>
      <c r="E17" s="18" t="s">
        <v>31</v>
      </c>
      <c r="F17" s="19"/>
      <c r="G17" s="19"/>
      <c r="H17" s="18">
        <v>1</v>
      </c>
      <c r="I17" s="3"/>
      <c r="J17" s="3"/>
      <c r="K17" s="7"/>
      <c r="L17" s="3"/>
      <c r="M17" s="3"/>
      <c r="N17" s="3"/>
      <c r="O17" s="3"/>
      <c r="P17" s="3"/>
      <c r="Q17" s="3"/>
    </row>
    <row r="18" spans="1:17" ht="15.75" customHeight="1">
      <c r="A18" s="3"/>
      <c r="B18" s="3"/>
      <c r="C18" s="3"/>
      <c r="D18" s="3"/>
      <c r="E18" s="98"/>
      <c r="F18" s="21" t="e">
        <f>VLOOKUP(E18,'Choice Food Calculations'!$A$2:$D$20,2,FALSE)/H17</f>
        <v>#N/A</v>
      </c>
      <c r="G18" s="21" t="e">
        <f>F18/28.3495</f>
        <v>#N/A</v>
      </c>
      <c r="H18" s="22"/>
      <c r="I18" s="3"/>
      <c r="J18" s="144" t="s">
        <v>73</v>
      </c>
      <c r="K18" s="145"/>
      <c r="L18" s="3"/>
      <c r="M18" s="3"/>
      <c r="N18" s="3"/>
      <c r="O18" s="3"/>
      <c r="P18" s="3"/>
      <c r="Q18" s="3"/>
    </row>
    <row r="19" spans="1:17" ht="15.75" customHeight="1">
      <c r="A19" s="3"/>
      <c r="B19" s="3"/>
      <c r="C19" s="3"/>
      <c r="D19" s="3"/>
      <c r="E19" s="24" t="s">
        <v>43</v>
      </c>
      <c r="F19" s="26"/>
      <c r="G19" s="26"/>
      <c r="H19" s="24">
        <v>1</v>
      </c>
      <c r="I19" s="3"/>
      <c r="J19" s="28" t="s">
        <v>0</v>
      </c>
      <c r="K19" s="42" t="e">
        <f>UPPER(VLOOKUP($J$3&amp;$L$3,'Choice Food Calculations'!$E$44:$AA$59,MATCH($J$18&amp;J19,'Choice Food Calculations'!$E$41:$AA$41,0),FALSE))</f>
        <v>#N/A</v>
      </c>
      <c r="L19" s="3"/>
      <c r="M19" s="3"/>
      <c r="N19" s="3"/>
      <c r="O19" s="3"/>
      <c r="P19" s="3"/>
      <c r="Q19" s="3"/>
    </row>
    <row r="20" spans="1:17" ht="15.75" customHeight="1">
      <c r="A20" s="3"/>
      <c r="B20" s="3"/>
      <c r="C20" s="3"/>
      <c r="D20" s="3"/>
      <c r="E20" s="98"/>
      <c r="F20" s="21" t="e">
        <f>VLOOKUP(E20,'Choice Food Calculations'!$F$2:$I$14,2,FALSE)/H19</f>
        <v>#N/A</v>
      </c>
      <c r="G20" s="21" t="e">
        <f>F20/28.3495</f>
        <v>#N/A</v>
      </c>
      <c r="H20" s="22"/>
      <c r="I20" s="3"/>
      <c r="J20" s="34" t="s">
        <v>52</v>
      </c>
      <c r="K20" s="42" t="e">
        <f>UPPER(VLOOKUP($J$3&amp;$L$3,'Choice Food Calculations'!$E$44:$AA$59,MATCH($J$18&amp;J20,'Choice Food Calculations'!$E$41:$AA$41,0),FALSE))</f>
        <v>#N/A</v>
      </c>
      <c r="L20" s="3"/>
      <c r="M20" s="3"/>
      <c r="N20" s="3"/>
      <c r="O20" s="3"/>
      <c r="P20" s="3"/>
      <c r="Q20" s="3"/>
    </row>
    <row r="21" spans="1:17" ht="15.75" customHeight="1">
      <c r="A21" s="3"/>
      <c r="B21" s="3"/>
      <c r="C21" s="3"/>
      <c r="D21" s="3"/>
      <c r="E21" s="24" t="s">
        <v>54</v>
      </c>
      <c r="F21" s="26"/>
      <c r="G21" s="26"/>
      <c r="H21" s="24">
        <v>1</v>
      </c>
      <c r="I21" s="3"/>
      <c r="J21" s="34" t="s">
        <v>5</v>
      </c>
      <c r="K21" s="42" t="e">
        <f>UPPER(VLOOKUP($J$3&amp;$L$3,'Choice Food Calculations'!$E$44:$AA$59,MATCH($J$18&amp;J21,'Choice Food Calculations'!$E$41:$AA$41,0),FALSE))</f>
        <v>#N/A</v>
      </c>
      <c r="L21" s="3"/>
      <c r="M21" s="3"/>
      <c r="N21" s="3"/>
      <c r="O21" s="3"/>
      <c r="P21" s="3"/>
      <c r="Q21" s="3"/>
    </row>
    <row r="22" spans="1:17" ht="15.75" customHeight="1">
      <c r="A22" s="3"/>
      <c r="B22" s="3"/>
      <c r="C22" s="3"/>
      <c r="D22" s="3"/>
      <c r="E22" s="98"/>
      <c r="F22" s="21" t="e">
        <f>VLOOKUP(E22,'Choice Food Calculations'!$K$2:$N$13,2,FALSE)/H21</f>
        <v>#N/A</v>
      </c>
      <c r="G22" s="21" t="e">
        <f>F22/28.3495</f>
        <v>#N/A</v>
      </c>
      <c r="H22" s="22"/>
      <c r="I22" s="3"/>
      <c r="J22" s="3"/>
      <c r="K22" s="7"/>
      <c r="L22" s="3"/>
      <c r="M22" s="3"/>
      <c r="N22" s="3"/>
      <c r="O22" s="3"/>
      <c r="P22" s="3"/>
      <c r="Q22" s="3"/>
    </row>
    <row r="23" spans="1:17" ht="15.75" customHeight="1">
      <c r="A23" s="3"/>
      <c r="B23" s="3"/>
      <c r="C23" s="3"/>
      <c r="D23" s="3"/>
      <c r="E23" s="37" t="s">
        <v>64</v>
      </c>
      <c r="F23" s="26"/>
      <c r="G23" s="26"/>
      <c r="H23" s="24">
        <v>1</v>
      </c>
      <c r="I23" s="3"/>
      <c r="J23" s="3"/>
      <c r="K23" s="7"/>
      <c r="L23" s="3"/>
      <c r="M23" s="3"/>
      <c r="N23" s="3"/>
      <c r="O23" s="3"/>
      <c r="P23" s="3"/>
      <c r="Q23" s="3"/>
    </row>
    <row r="24" spans="1:17" ht="15.75" customHeight="1">
      <c r="A24" s="5"/>
      <c r="B24" s="5"/>
      <c r="C24" s="5"/>
      <c r="D24" s="5"/>
      <c r="E24" s="99"/>
      <c r="F24" s="21" t="e">
        <f>VLOOKUP(E24,'Choice Food Calculations'!$P$2:$S$13,2,FALSE)</f>
        <v>#N/A</v>
      </c>
      <c r="G24" s="21" t="e">
        <f>F24/28.3495</f>
        <v>#N/A</v>
      </c>
      <c r="H24" s="21"/>
      <c r="I24" s="5"/>
      <c r="J24" s="5"/>
      <c r="K24" s="7"/>
      <c r="L24" s="5"/>
      <c r="M24" s="5"/>
      <c r="N24" s="5"/>
      <c r="O24" s="5"/>
      <c r="P24" s="5"/>
      <c r="Q24" s="5"/>
    </row>
    <row r="25" spans="1:17" ht="15.75" customHeight="1">
      <c r="A25" s="3"/>
      <c r="B25" s="3"/>
      <c r="C25" s="3"/>
      <c r="D25" s="3"/>
      <c r="E25" s="3"/>
      <c r="F25" s="5"/>
      <c r="G25" s="5"/>
      <c r="H25" s="3"/>
      <c r="I25" s="3"/>
      <c r="J25" s="3"/>
      <c r="K25" s="7"/>
      <c r="L25" s="3"/>
      <c r="M25" s="3"/>
      <c r="N25" s="3"/>
      <c r="O25" s="3"/>
      <c r="P25" s="3"/>
      <c r="Q25" s="3"/>
    </row>
    <row r="26" spans="1:17" ht="15.75" customHeight="1">
      <c r="A26" s="3"/>
      <c r="B26" s="3"/>
      <c r="C26" s="3"/>
      <c r="D26" s="3"/>
      <c r="E26" s="3"/>
      <c r="F26" s="5"/>
      <c r="G26" s="5"/>
      <c r="H26" s="3"/>
      <c r="I26" s="3"/>
      <c r="J26" s="3"/>
      <c r="K26" s="7"/>
      <c r="L26" s="3"/>
      <c r="M26" s="3"/>
      <c r="N26" s="3"/>
      <c r="O26" s="3"/>
      <c r="P26" s="3"/>
      <c r="Q26" s="3"/>
    </row>
    <row r="27" spans="1:17" ht="15.75" customHeight="1">
      <c r="A27" s="3"/>
      <c r="B27" s="3"/>
      <c r="C27" s="3"/>
      <c r="D27" s="3"/>
      <c r="E27" s="140" t="s">
        <v>13</v>
      </c>
      <c r="F27" s="142" t="s">
        <v>16</v>
      </c>
      <c r="G27" s="142" t="s">
        <v>21</v>
      </c>
      <c r="H27" s="140" t="s">
        <v>22</v>
      </c>
      <c r="I27" s="3"/>
      <c r="J27" s="3"/>
      <c r="K27" s="7"/>
      <c r="L27" s="3"/>
      <c r="M27" s="3"/>
      <c r="N27" s="3"/>
      <c r="O27" s="3"/>
      <c r="P27" s="3"/>
      <c r="Q27" s="3"/>
    </row>
    <row r="28" spans="1:17" ht="15.75" customHeight="1">
      <c r="A28" s="3"/>
      <c r="B28" s="3"/>
      <c r="C28" s="3"/>
      <c r="D28" s="3"/>
      <c r="E28" s="141"/>
      <c r="F28" s="141"/>
      <c r="G28" s="141"/>
      <c r="H28" s="141"/>
      <c r="I28" s="3"/>
      <c r="J28" s="3"/>
      <c r="K28" s="7"/>
      <c r="L28" s="3"/>
      <c r="M28" s="3"/>
      <c r="N28" s="3"/>
      <c r="O28" s="3"/>
      <c r="P28" s="3"/>
      <c r="Q28" s="3"/>
    </row>
    <row r="29" spans="1:17" ht="15.75" customHeight="1">
      <c r="A29" s="3"/>
      <c r="B29" s="3"/>
      <c r="C29" s="3"/>
      <c r="D29" s="3"/>
      <c r="E29" s="18" t="s">
        <v>31</v>
      </c>
      <c r="F29" s="19"/>
      <c r="G29" s="19"/>
      <c r="H29" s="18">
        <v>1</v>
      </c>
      <c r="I29" s="3"/>
      <c r="J29" s="3"/>
      <c r="K29" s="7"/>
      <c r="L29" s="3"/>
      <c r="M29" s="3"/>
      <c r="N29" s="3"/>
      <c r="O29" s="3"/>
      <c r="P29" s="3"/>
      <c r="Q29" s="3"/>
    </row>
    <row r="30" spans="1:17" ht="15.75" customHeight="1">
      <c r="A30" s="3"/>
      <c r="B30" s="3"/>
      <c r="C30" s="3"/>
      <c r="D30" s="3"/>
      <c r="E30" s="98"/>
      <c r="F30" s="21" t="e">
        <f>VLOOKUP(E30,'Choice Food Calculations'!$A$2:$D$20,2,FALSE)/H29</f>
        <v>#N/A</v>
      </c>
      <c r="G30" s="21" t="e">
        <f>F30/28.3495</f>
        <v>#N/A</v>
      </c>
      <c r="H30" s="22"/>
      <c r="I30" s="3"/>
      <c r="J30" s="144" t="s">
        <v>93</v>
      </c>
      <c r="K30" s="145"/>
      <c r="L30" s="3"/>
      <c r="M30" s="3"/>
      <c r="N30" s="3"/>
      <c r="O30" s="3"/>
      <c r="P30" s="3"/>
      <c r="Q30" s="3"/>
    </row>
    <row r="31" spans="1:17" ht="15.75" customHeight="1">
      <c r="A31" s="3"/>
      <c r="B31" s="3"/>
      <c r="C31" s="3"/>
      <c r="D31" s="3"/>
      <c r="E31" s="24" t="s">
        <v>43</v>
      </c>
      <c r="F31" s="26"/>
      <c r="G31" s="26"/>
      <c r="H31" s="24">
        <v>1</v>
      </c>
      <c r="I31" s="3"/>
      <c r="J31" s="28" t="s">
        <v>0</v>
      </c>
      <c r="K31" s="42" t="e">
        <f>UPPER(VLOOKUP($J$3&amp;$L$3,'Choice Food Calculations'!$E$44:$AA$59,MATCH($J$30&amp;J19,'Choice Food Calculations'!$E$41:$AA$41,0),FALSE))</f>
        <v>#N/A</v>
      </c>
      <c r="L31" s="3"/>
      <c r="M31" s="3"/>
      <c r="N31" s="3"/>
      <c r="O31" s="3"/>
      <c r="P31" s="3"/>
      <c r="Q31" s="3"/>
    </row>
    <row r="32" spans="1:17" ht="15.75" customHeight="1">
      <c r="A32" s="3"/>
      <c r="B32" s="3"/>
      <c r="C32" s="3"/>
      <c r="D32" s="3"/>
      <c r="E32" s="98"/>
      <c r="F32" s="21" t="e">
        <f>VLOOKUP(E32,'Choice Food Calculations'!$F$2:$I$14,2,FALSE)/H31</f>
        <v>#N/A</v>
      </c>
      <c r="G32" s="21" t="e">
        <f>F32/28.3495</f>
        <v>#N/A</v>
      </c>
      <c r="H32" s="22"/>
      <c r="I32" s="3"/>
      <c r="J32" s="34" t="s">
        <v>52</v>
      </c>
      <c r="K32" s="42" t="e">
        <f>UPPER(VLOOKUP($J$3&amp;$L$3,'Choice Food Calculations'!$E$44:$AA$59,MATCH($J$30&amp;J20,'Choice Food Calculations'!$E$41:$AA$41,0),FALSE))</f>
        <v>#N/A</v>
      </c>
      <c r="L32" s="3"/>
      <c r="M32" s="3"/>
      <c r="N32" s="3"/>
      <c r="O32" s="3"/>
      <c r="P32" s="3"/>
      <c r="Q32" s="3"/>
    </row>
    <row r="33" spans="1:17" ht="15.75" customHeight="1">
      <c r="A33" s="3"/>
      <c r="B33" s="3"/>
      <c r="C33" s="3"/>
      <c r="D33" s="3"/>
      <c r="E33" s="24" t="s">
        <v>54</v>
      </c>
      <c r="F33" s="26"/>
      <c r="G33" s="26"/>
      <c r="H33" s="24">
        <v>1</v>
      </c>
      <c r="I33" s="3"/>
      <c r="J33" s="34" t="s">
        <v>5</v>
      </c>
      <c r="K33" s="42" t="e">
        <f>UPPER(VLOOKUP($J$3&amp;$L$3,'Choice Food Calculations'!$E$44:$AA$59,MATCH($J$30&amp;J21,'Choice Food Calculations'!$E$41:$AA$41,0),FALSE))</f>
        <v>#N/A</v>
      </c>
      <c r="L33" s="3"/>
      <c r="M33" s="3"/>
      <c r="N33" s="3"/>
      <c r="O33" s="3"/>
      <c r="P33" s="3"/>
      <c r="Q33" s="3"/>
    </row>
    <row r="34" spans="1:17" ht="15.75" customHeight="1">
      <c r="A34" s="3"/>
      <c r="B34" s="3"/>
      <c r="C34" s="3"/>
      <c r="D34" s="3"/>
      <c r="E34" s="98"/>
      <c r="F34" s="21" t="e">
        <f>VLOOKUP(E34,'Choice Food Calculations'!$K$2:$N$13,2,FALSE)/H33</f>
        <v>#N/A</v>
      </c>
      <c r="G34" s="21" t="e">
        <f>F34/28.3495</f>
        <v>#N/A</v>
      </c>
      <c r="H34" s="22"/>
      <c r="I34" s="3"/>
      <c r="J34" s="3"/>
      <c r="K34" s="7"/>
      <c r="L34" s="3"/>
      <c r="M34" s="3"/>
      <c r="N34" s="3"/>
      <c r="O34" s="3"/>
      <c r="P34" s="3"/>
      <c r="Q34" s="3"/>
    </row>
    <row r="35" spans="1:17" ht="15.75" customHeight="1">
      <c r="A35" s="3"/>
      <c r="B35" s="3"/>
      <c r="C35" s="3"/>
      <c r="D35" s="3"/>
      <c r="E35" s="37" t="s">
        <v>64</v>
      </c>
      <c r="F35" s="26"/>
      <c r="G35" s="26"/>
      <c r="H35" s="24">
        <v>1</v>
      </c>
      <c r="I35" s="3"/>
      <c r="J35" s="3"/>
      <c r="K35" s="7"/>
      <c r="L35" s="3"/>
      <c r="M35" s="3"/>
      <c r="N35" s="3"/>
      <c r="O35" s="3"/>
      <c r="P35" s="3"/>
      <c r="Q35" s="3"/>
    </row>
    <row r="36" spans="1:17" ht="15.75" customHeight="1">
      <c r="A36" s="5"/>
      <c r="B36" s="5"/>
      <c r="C36" s="5"/>
      <c r="D36" s="5"/>
      <c r="E36" s="99"/>
      <c r="F36" s="21" t="e">
        <f>VLOOKUP(E36,'Choice Food Calculations'!$P$2:$S$13,2,FALSE)</f>
        <v>#N/A</v>
      </c>
      <c r="G36" s="21" t="e">
        <f>F36/28.3495</f>
        <v>#N/A</v>
      </c>
      <c r="H36" s="21"/>
      <c r="I36" s="5"/>
      <c r="J36" s="5"/>
      <c r="K36" s="7"/>
      <c r="L36" s="5"/>
      <c r="M36" s="5"/>
      <c r="N36" s="5"/>
      <c r="O36" s="5"/>
      <c r="P36" s="5"/>
      <c r="Q36" s="5"/>
    </row>
    <row r="37" spans="1:17" ht="15.75" customHeight="1">
      <c r="A37" s="3"/>
      <c r="B37" s="3"/>
      <c r="C37" s="3"/>
      <c r="D37" s="3"/>
      <c r="E37" s="3"/>
      <c r="F37" s="5"/>
      <c r="G37" s="5"/>
      <c r="H37" s="3"/>
      <c r="I37" s="3"/>
      <c r="J37" s="3"/>
      <c r="K37" s="7"/>
      <c r="L37" s="3"/>
      <c r="M37" s="3"/>
      <c r="N37" s="3"/>
      <c r="O37" s="3"/>
      <c r="P37" s="3"/>
      <c r="Q37" s="3"/>
    </row>
    <row r="38" spans="1:17" ht="15.75" customHeight="1">
      <c r="A38" s="3"/>
      <c r="B38" s="3"/>
      <c r="C38" s="3"/>
      <c r="D38" s="3"/>
      <c r="E38" s="3"/>
      <c r="F38" s="5"/>
      <c r="G38" s="5"/>
      <c r="H38" s="3"/>
      <c r="I38" s="3"/>
      <c r="J38" s="3"/>
      <c r="K38" s="7"/>
      <c r="L38" s="3"/>
      <c r="M38" s="3"/>
      <c r="N38" s="3"/>
      <c r="O38" s="3"/>
      <c r="P38" s="3"/>
      <c r="Q38" s="3"/>
    </row>
    <row r="39" spans="1:17" ht="15.75" customHeight="1">
      <c r="A39" s="3"/>
      <c r="B39" s="3"/>
      <c r="C39" s="3"/>
      <c r="D39" s="3"/>
      <c r="E39" s="140" t="s">
        <v>13</v>
      </c>
      <c r="F39" s="142" t="s">
        <v>16</v>
      </c>
      <c r="G39" s="142" t="s">
        <v>21</v>
      </c>
      <c r="H39" s="140" t="s">
        <v>22</v>
      </c>
      <c r="I39" s="3"/>
      <c r="J39" s="3"/>
      <c r="K39" s="7"/>
      <c r="L39" s="3"/>
      <c r="M39" s="3"/>
      <c r="N39" s="3"/>
      <c r="O39" s="3"/>
      <c r="P39" s="3"/>
      <c r="Q39" s="3"/>
    </row>
    <row r="40" spans="1:17" ht="15.75" customHeight="1">
      <c r="A40" s="3"/>
      <c r="B40" s="3"/>
      <c r="C40" s="3"/>
      <c r="D40" s="3"/>
      <c r="E40" s="141"/>
      <c r="F40" s="141"/>
      <c r="G40" s="141"/>
      <c r="H40" s="141"/>
      <c r="I40" s="3"/>
      <c r="J40" s="3"/>
      <c r="K40" s="7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18" t="s">
        <v>31</v>
      </c>
      <c r="F41" s="19"/>
      <c r="G41" s="19"/>
      <c r="H41" s="18">
        <v>1</v>
      </c>
      <c r="I41" s="3"/>
      <c r="J41" s="3"/>
      <c r="K41" s="7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98"/>
      <c r="F42" s="21" t="e">
        <f>VLOOKUP(E42,'Choice Food Calculations'!$A$2:$D$20,2,FALSE)/H41</f>
        <v>#N/A</v>
      </c>
      <c r="G42" s="21" t="e">
        <f>F42/28.3495</f>
        <v>#N/A</v>
      </c>
      <c r="H42" s="22"/>
      <c r="I42" s="3"/>
      <c r="J42" s="144" t="s">
        <v>111</v>
      </c>
      <c r="K42" s="145"/>
      <c r="L42" s="3"/>
      <c r="M42" s="3"/>
      <c r="N42" s="3"/>
      <c r="O42" s="3"/>
      <c r="P42" s="3"/>
      <c r="Q42" s="3"/>
    </row>
    <row r="43" spans="1:17" ht="15.75" customHeight="1">
      <c r="A43" s="3"/>
      <c r="B43" s="3"/>
      <c r="C43" s="3"/>
      <c r="D43" s="3"/>
      <c r="E43" s="24" t="s">
        <v>43</v>
      </c>
      <c r="F43" s="26"/>
      <c r="G43" s="26"/>
      <c r="H43" s="24">
        <v>1</v>
      </c>
      <c r="I43" s="3"/>
      <c r="J43" s="28" t="s">
        <v>0</v>
      </c>
      <c r="K43" s="42" t="e">
        <f>UPPER(VLOOKUP($J$3&amp;$L$3,'Choice Food Calculations'!$E$44:$AA$59,MATCH($J$42&amp;J43,'Choice Food Calculations'!$E$41:$AA$41,0),FALSE))</f>
        <v>#N/A</v>
      </c>
      <c r="L43" s="3"/>
      <c r="M43" s="3"/>
      <c r="N43" s="3"/>
      <c r="O43" s="3"/>
      <c r="P43" s="3"/>
      <c r="Q43" s="3"/>
    </row>
    <row r="44" spans="1:17" ht="15.75" customHeight="1">
      <c r="A44" s="3"/>
      <c r="B44" s="3"/>
      <c r="C44" s="3"/>
      <c r="D44" s="3"/>
      <c r="E44" s="98"/>
      <c r="F44" s="21" t="e">
        <f>VLOOKUP(E44,'Choice Food Calculations'!$F$2:$I$14,2,FALSE)/H43</f>
        <v>#N/A</v>
      </c>
      <c r="G44" s="21" t="e">
        <f>F44/28.3495</f>
        <v>#N/A</v>
      </c>
      <c r="H44" s="22"/>
      <c r="I44" s="3"/>
      <c r="J44" s="34" t="s">
        <v>52</v>
      </c>
      <c r="K44" s="42" t="e">
        <f>UPPER(VLOOKUP($J$3&amp;$L$3,'Choice Food Calculations'!$E$44:$AA$59,MATCH($J$42&amp;J44,'Choice Food Calculations'!$E$41:$AA$41,0),FALSE))</f>
        <v>#N/A</v>
      </c>
      <c r="L44" s="3"/>
      <c r="M44" s="3"/>
      <c r="N44" s="3"/>
      <c r="O44" s="3"/>
      <c r="P44" s="3"/>
      <c r="Q44" s="3"/>
    </row>
    <row r="45" spans="1:17" ht="15.75" customHeight="1">
      <c r="A45" s="3"/>
      <c r="B45" s="3"/>
      <c r="C45" s="3"/>
      <c r="D45" s="3"/>
      <c r="E45" s="24" t="s">
        <v>54</v>
      </c>
      <c r="F45" s="26"/>
      <c r="G45" s="26"/>
      <c r="H45" s="24">
        <v>1</v>
      </c>
      <c r="I45" s="3"/>
      <c r="J45" s="34" t="s">
        <v>5</v>
      </c>
      <c r="K45" s="42" t="e">
        <f>UPPER(VLOOKUP($J$3&amp;$L$3,'Choice Food Calculations'!$E$44:$AA$59,MATCH($J$42&amp;J45,'Choice Food Calculations'!$E$41:$AA$41,0),FALSE))</f>
        <v>#N/A</v>
      </c>
      <c r="L45" s="3"/>
      <c r="M45" s="3"/>
      <c r="N45" s="3"/>
      <c r="O45" s="3"/>
      <c r="P45" s="3"/>
      <c r="Q45" s="3"/>
    </row>
    <row r="46" spans="1:17" ht="15.75" customHeight="1">
      <c r="A46" s="3"/>
      <c r="B46" s="3"/>
      <c r="C46" s="3"/>
      <c r="D46" s="3"/>
      <c r="E46" s="98"/>
      <c r="F46" s="21" t="e">
        <f>VLOOKUP(E46,'Choice Food Calculations'!$K$2:$N$13,2,FALSE)/H45</f>
        <v>#N/A</v>
      </c>
      <c r="G46" s="21" t="e">
        <f>F46/28.3495</f>
        <v>#N/A</v>
      </c>
      <c r="H46" s="22"/>
      <c r="I46" s="3"/>
      <c r="J46" s="3"/>
      <c r="K46" s="7"/>
      <c r="L46" s="3"/>
      <c r="M46" s="3"/>
      <c r="N46" s="3"/>
      <c r="O46" s="3"/>
      <c r="P46" s="3"/>
      <c r="Q46" s="3"/>
    </row>
    <row r="47" spans="1:17" ht="15.75" customHeight="1">
      <c r="A47" s="3"/>
      <c r="B47" s="3"/>
      <c r="C47" s="3"/>
      <c r="D47" s="3"/>
      <c r="E47" s="37" t="s">
        <v>64</v>
      </c>
      <c r="F47" s="26"/>
      <c r="G47" s="26"/>
      <c r="H47" s="24">
        <v>1</v>
      </c>
      <c r="I47" s="3"/>
      <c r="J47" s="3"/>
      <c r="K47" s="7"/>
      <c r="L47" s="3"/>
      <c r="M47" s="3"/>
      <c r="N47" s="3"/>
      <c r="O47" s="3"/>
      <c r="P47" s="3"/>
      <c r="Q47" s="3"/>
    </row>
    <row r="48" spans="1:17" ht="15.75" customHeight="1">
      <c r="A48" s="5"/>
      <c r="B48" s="5"/>
      <c r="C48" s="5"/>
      <c r="D48" s="5"/>
      <c r="E48" s="99"/>
      <c r="F48" s="21" t="e">
        <f>VLOOKUP(E48,'Choice Food Calculations'!$P$2:$S$13,2,FALSE)</f>
        <v>#N/A</v>
      </c>
      <c r="G48" s="21" t="e">
        <f>F48/28.3495</f>
        <v>#N/A</v>
      </c>
      <c r="H48" s="21"/>
      <c r="I48" s="5"/>
      <c r="J48" s="5"/>
      <c r="K48" s="7"/>
      <c r="L48" s="5"/>
      <c r="M48" s="5"/>
      <c r="N48" s="5"/>
      <c r="O48" s="5"/>
      <c r="P48" s="5"/>
      <c r="Q48" s="5"/>
    </row>
    <row r="49" spans="1:17" ht="15.75" customHeight="1">
      <c r="A49" s="3"/>
      <c r="B49" s="3"/>
      <c r="C49" s="3"/>
      <c r="D49" s="3"/>
      <c r="E49" s="3"/>
      <c r="F49" s="5"/>
      <c r="G49" s="5"/>
      <c r="H49" s="3"/>
      <c r="I49" s="3"/>
      <c r="J49" s="3"/>
      <c r="K49" s="7"/>
      <c r="L49" s="3"/>
      <c r="M49" s="3"/>
      <c r="N49" s="3"/>
      <c r="O49" s="3"/>
      <c r="P49" s="3"/>
      <c r="Q49" s="3"/>
    </row>
    <row r="50" spans="1:17" ht="15.75" customHeight="1">
      <c r="A50" s="3"/>
      <c r="B50" s="3"/>
      <c r="C50" s="3"/>
      <c r="D50" s="3"/>
      <c r="E50" s="3"/>
      <c r="F50" s="5"/>
      <c r="G50" s="5"/>
      <c r="H50" s="3"/>
      <c r="I50" s="3"/>
      <c r="J50" s="3"/>
      <c r="K50" s="7"/>
      <c r="L50" s="3"/>
      <c r="M50" s="3"/>
      <c r="N50" s="3"/>
      <c r="O50" s="3"/>
      <c r="P50" s="3"/>
      <c r="Q50" s="3"/>
    </row>
    <row r="51" spans="1:17" ht="15.75" customHeight="1">
      <c r="A51" s="3"/>
      <c r="B51" s="3"/>
      <c r="C51" s="3"/>
      <c r="D51" s="3"/>
      <c r="E51" s="140" t="s">
        <v>13</v>
      </c>
      <c r="F51" s="142" t="s">
        <v>16</v>
      </c>
      <c r="G51" s="142" t="s">
        <v>21</v>
      </c>
      <c r="H51" s="140" t="s">
        <v>22</v>
      </c>
      <c r="I51" s="3"/>
      <c r="J51" s="3"/>
      <c r="K51" s="7"/>
      <c r="L51" s="3"/>
      <c r="M51" s="3"/>
      <c r="N51" s="3"/>
      <c r="O51" s="3"/>
      <c r="P51" s="3"/>
      <c r="Q51" s="3"/>
    </row>
    <row r="52" spans="1:17" ht="15.75" customHeight="1">
      <c r="A52" s="3"/>
      <c r="B52" s="3"/>
      <c r="C52" s="3"/>
      <c r="D52" s="3"/>
      <c r="E52" s="141"/>
      <c r="F52" s="141"/>
      <c r="G52" s="141"/>
      <c r="H52" s="141"/>
      <c r="I52" s="3"/>
      <c r="J52" s="3"/>
      <c r="K52" s="7"/>
      <c r="L52" s="3"/>
      <c r="M52" s="3"/>
      <c r="N52" s="3"/>
      <c r="O52" s="3"/>
      <c r="P52" s="3"/>
      <c r="Q52" s="3"/>
    </row>
    <row r="53" spans="1:17" ht="15.75" customHeight="1">
      <c r="A53" s="3"/>
      <c r="B53" s="3"/>
      <c r="C53" s="3"/>
      <c r="D53" s="3"/>
      <c r="E53" s="18" t="s">
        <v>31</v>
      </c>
      <c r="F53" s="19"/>
      <c r="G53" s="19"/>
      <c r="H53" s="18">
        <v>1</v>
      </c>
      <c r="I53" s="3"/>
      <c r="J53" s="3"/>
      <c r="K53" s="7"/>
      <c r="L53" s="3"/>
      <c r="M53" s="3"/>
      <c r="N53" s="3"/>
      <c r="O53" s="3"/>
      <c r="P53" s="3"/>
      <c r="Q53" s="3"/>
    </row>
    <row r="54" spans="1:17" ht="15.75" customHeight="1">
      <c r="A54" s="3"/>
      <c r="B54" s="3"/>
      <c r="C54" s="3"/>
      <c r="D54" s="3"/>
      <c r="E54" s="98"/>
      <c r="F54" s="21" t="e">
        <f>VLOOKUP(E54,'Choice Food Calculations'!$A$2:$D$20,2,FALSE)/H53</f>
        <v>#N/A</v>
      </c>
      <c r="G54" s="21" t="e">
        <f>F54/28.3495</f>
        <v>#N/A</v>
      </c>
      <c r="H54" s="22"/>
      <c r="I54" s="3"/>
      <c r="J54" s="144" t="s">
        <v>147</v>
      </c>
      <c r="K54" s="145"/>
      <c r="L54" s="3"/>
      <c r="M54" s="3"/>
      <c r="N54" s="3"/>
      <c r="O54" s="3"/>
      <c r="P54" s="3"/>
      <c r="Q54" s="3"/>
    </row>
    <row r="55" spans="1:17" ht="15.75" customHeight="1">
      <c r="A55" s="3"/>
      <c r="B55" s="3"/>
      <c r="C55" s="3"/>
      <c r="D55" s="3"/>
      <c r="E55" s="24" t="s">
        <v>43</v>
      </c>
      <c r="F55" s="26"/>
      <c r="G55" s="26"/>
      <c r="H55" s="24">
        <v>1</v>
      </c>
      <c r="I55" s="3"/>
      <c r="J55" s="28" t="s">
        <v>0</v>
      </c>
      <c r="K55" s="42" t="e">
        <f>UPPER(VLOOKUP($J$3&amp;$L$3,'Choice Food Calculations'!$E$44:$AA$59,MATCH($J$54&amp;J55,'Choice Food Calculations'!$E$41:$AA$41,0),FALSE))</f>
        <v>#N/A</v>
      </c>
      <c r="L55" s="3"/>
      <c r="M55" s="3"/>
      <c r="N55" s="3"/>
      <c r="O55" s="3"/>
      <c r="P55" s="3"/>
      <c r="Q55" s="3"/>
    </row>
    <row r="56" spans="1:17" ht="15.75" customHeight="1">
      <c r="A56" s="3"/>
      <c r="B56" s="3"/>
      <c r="C56" s="3"/>
      <c r="D56" s="3"/>
      <c r="E56" s="98"/>
      <c r="F56" s="21" t="e">
        <f>VLOOKUP(E56,'Choice Food Calculations'!$F$2:$I$14,2,FALSE)/H55</f>
        <v>#N/A</v>
      </c>
      <c r="G56" s="21" t="e">
        <f>F56/28.3495</f>
        <v>#N/A</v>
      </c>
      <c r="H56" s="22"/>
      <c r="I56" s="3"/>
      <c r="J56" s="34" t="s">
        <v>52</v>
      </c>
      <c r="K56" s="42" t="e">
        <f>UPPER(VLOOKUP($J$3&amp;$L$3,'Choice Food Calculations'!$E$44:$AA$59,MATCH($J$54&amp;J56,'Choice Food Calculations'!$E$41:$AA$41,0),FALSE))</f>
        <v>#N/A</v>
      </c>
      <c r="L56" s="3"/>
      <c r="M56" s="3"/>
      <c r="N56" s="3"/>
      <c r="O56" s="3"/>
      <c r="P56" s="3"/>
      <c r="Q56" s="3"/>
    </row>
    <row r="57" spans="1:17" ht="15.75" customHeight="1">
      <c r="A57" s="3"/>
      <c r="B57" s="3"/>
      <c r="C57" s="3"/>
      <c r="D57" s="3"/>
      <c r="E57" s="24" t="s">
        <v>54</v>
      </c>
      <c r="F57" s="26"/>
      <c r="G57" s="26"/>
      <c r="H57" s="24">
        <v>1</v>
      </c>
      <c r="I57" s="3"/>
      <c r="J57" s="34" t="s">
        <v>5</v>
      </c>
      <c r="K57" s="42" t="e">
        <f>UPPER(VLOOKUP($J$3&amp;$L$3,'Choice Food Calculations'!$E$44:$AA$59,MATCH($J$54&amp;J57,'Choice Food Calculations'!$E$41:$AA$41,0),FALSE))</f>
        <v>#N/A</v>
      </c>
      <c r="L57" s="3"/>
      <c r="M57" s="3"/>
      <c r="N57" s="3"/>
      <c r="O57" s="3"/>
      <c r="P57" s="3"/>
      <c r="Q57" s="3"/>
    </row>
    <row r="58" spans="1:17" ht="15.75" customHeight="1">
      <c r="A58" s="3"/>
      <c r="B58" s="3"/>
      <c r="C58" s="3"/>
      <c r="D58" s="3"/>
      <c r="E58" s="98"/>
      <c r="F58" s="21" t="e">
        <f>VLOOKUP(E58,'Choice Food Calculations'!$K$2:$N$13,2,FALSE)/H57</f>
        <v>#N/A</v>
      </c>
      <c r="G58" s="21" t="e">
        <f>F58/28.3495</f>
        <v>#N/A</v>
      </c>
      <c r="H58" s="22"/>
      <c r="I58" s="3"/>
      <c r="J58" s="3"/>
      <c r="K58" s="7"/>
      <c r="L58" s="3"/>
      <c r="M58" s="3"/>
      <c r="N58" s="3"/>
      <c r="O58" s="3"/>
      <c r="P58" s="3"/>
      <c r="Q58" s="3"/>
    </row>
    <row r="59" spans="1:17" ht="15.75" customHeight="1">
      <c r="A59" s="3"/>
      <c r="B59" s="3"/>
      <c r="C59" s="3"/>
      <c r="D59" s="3"/>
      <c r="E59" s="37" t="s">
        <v>64</v>
      </c>
      <c r="F59" s="26"/>
      <c r="G59" s="26"/>
      <c r="H59" s="24">
        <v>1</v>
      </c>
      <c r="I59" s="3"/>
      <c r="J59" s="3"/>
      <c r="K59" s="7"/>
      <c r="L59" s="3"/>
      <c r="M59" s="3"/>
      <c r="N59" s="3"/>
      <c r="O59" s="3"/>
      <c r="P59" s="3"/>
      <c r="Q59" s="3"/>
    </row>
    <row r="60" spans="1:17" ht="15.75" customHeight="1">
      <c r="A60" s="5"/>
      <c r="B60" s="5"/>
      <c r="C60" s="5"/>
      <c r="D60" s="5"/>
      <c r="E60" s="99"/>
      <c r="F60" s="21" t="e">
        <f>VLOOKUP(E60,'Choice Food Calculations'!$P$2:$S$13,2,FALSE)</f>
        <v>#N/A</v>
      </c>
      <c r="G60" s="21" t="e">
        <f>F60/28.3495</f>
        <v>#N/A</v>
      </c>
      <c r="H60" s="21"/>
      <c r="I60" s="5"/>
      <c r="J60" s="5"/>
      <c r="K60" s="7"/>
      <c r="L60" s="5"/>
      <c r="M60" s="5"/>
      <c r="N60" s="5"/>
      <c r="O60" s="5"/>
      <c r="P60" s="5"/>
      <c r="Q60" s="5"/>
    </row>
    <row r="61" spans="1:17" ht="15.75" customHeight="1">
      <c r="A61" s="3"/>
      <c r="B61" s="3"/>
      <c r="C61" s="3"/>
      <c r="D61" s="3"/>
      <c r="E61" s="3"/>
      <c r="F61" s="5"/>
      <c r="G61" s="5"/>
      <c r="H61" s="3"/>
      <c r="I61" s="3"/>
      <c r="J61" s="3"/>
      <c r="K61" s="7"/>
      <c r="L61" s="3"/>
      <c r="M61" s="3"/>
      <c r="N61" s="3"/>
      <c r="O61" s="3"/>
      <c r="P61" s="3"/>
      <c r="Q61" s="3"/>
    </row>
    <row r="62" spans="1:17" ht="15.75" customHeight="1">
      <c r="A62" s="3"/>
      <c r="B62" s="3"/>
      <c r="C62" s="3"/>
      <c r="D62" s="3"/>
      <c r="E62" s="3"/>
      <c r="F62" s="5"/>
      <c r="G62" s="5"/>
      <c r="H62" s="3"/>
      <c r="I62" s="3"/>
      <c r="J62" s="3"/>
      <c r="K62" s="7"/>
      <c r="L62" s="3"/>
      <c r="M62" s="3"/>
      <c r="N62" s="3"/>
      <c r="O62" s="3"/>
      <c r="P62" s="3"/>
      <c r="Q62" s="3"/>
    </row>
    <row r="63" spans="1:17" ht="15.75" customHeight="1">
      <c r="A63" s="3"/>
      <c r="B63" s="3"/>
      <c r="C63" s="3"/>
      <c r="D63" s="3"/>
      <c r="E63" s="140" t="s">
        <v>13</v>
      </c>
      <c r="F63" s="142" t="s">
        <v>16</v>
      </c>
      <c r="G63" s="142" t="s">
        <v>21</v>
      </c>
      <c r="H63" s="140" t="s">
        <v>22</v>
      </c>
      <c r="I63" s="3"/>
      <c r="J63" s="3"/>
      <c r="K63" s="7"/>
      <c r="L63" s="3"/>
      <c r="M63" s="3"/>
      <c r="N63" s="3"/>
      <c r="O63" s="3"/>
      <c r="P63" s="3"/>
      <c r="Q63" s="3"/>
    </row>
    <row r="64" spans="1:17" ht="15.75" customHeight="1">
      <c r="A64" s="3"/>
      <c r="B64" s="3"/>
      <c r="C64" s="3"/>
      <c r="D64" s="3"/>
      <c r="E64" s="141"/>
      <c r="F64" s="141"/>
      <c r="G64" s="141"/>
      <c r="H64" s="141"/>
      <c r="I64" s="3"/>
      <c r="J64" s="3"/>
      <c r="K64" s="7"/>
      <c r="L64" s="3"/>
      <c r="M64" s="3"/>
      <c r="N64" s="3"/>
      <c r="O64" s="3"/>
      <c r="P64" s="3"/>
      <c r="Q64" s="3"/>
    </row>
    <row r="65" spans="1:17" ht="15.75" customHeight="1">
      <c r="A65" s="3"/>
      <c r="B65" s="3"/>
      <c r="C65" s="3"/>
      <c r="D65" s="3"/>
      <c r="E65" s="18" t="s">
        <v>31</v>
      </c>
      <c r="F65" s="19"/>
      <c r="G65" s="19"/>
      <c r="H65" s="18">
        <v>1</v>
      </c>
      <c r="I65" s="3"/>
      <c r="J65" s="3"/>
      <c r="K65" s="7"/>
      <c r="L65" s="3"/>
      <c r="M65" s="3"/>
      <c r="N65" s="3"/>
      <c r="O65" s="3"/>
      <c r="P65" s="3"/>
      <c r="Q65" s="3"/>
    </row>
    <row r="66" spans="1:17" ht="15.75" customHeight="1">
      <c r="A66" s="3"/>
      <c r="B66" s="3"/>
      <c r="C66" s="3"/>
      <c r="D66" s="3"/>
      <c r="E66" s="98"/>
      <c r="F66" s="21" t="e">
        <f>VLOOKUP(E66,'Choice Food Calculations'!$A$2:$D$20,2,FALSE)/H65</f>
        <v>#N/A</v>
      </c>
      <c r="G66" s="21" t="e">
        <f>F66/28.3495</f>
        <v>#N/A</v>
      </c>
      <c r="H66" s="22"/>
      <c r="I66" s="3"/>
      <c r="J66" s="144" t="s">
        <v>148</v>
      </c>
      <c r="K66" s="145"/>
      <c r="L66" s="3"/>
      <c r="M66" s="3"/>
      <c r="N66" s="3"/>
      <c r="O66" s="3"/>
      <c r="P66" s="3"/>
      <c r="Q66" s="3"/>
    </row>
    <row r="67" spans="1:17" ht="15.75" customHeight="1">
      <c r="A67" s="3"/>
      <c r="B67" s="3"/>
      <c r="C67" s="3"/>
      <c r="D67" s="3"/>
      <c r="E67" s="24" t="s">
        <v>43</v>
      </c>
      <c r="F67" s="26"/>
      <c r="G67" s="26"/>
      <c r="H67" s="24">
        <v>1</v>
      </c>
      <c r="I67" s="3"/>
      <c r="J67" s="28" t="s">
        <v>0</v>
      </c>
      <c r="K67" s="42" t="e">
        <f>UPPER(VLOOKUP($J$3&amp;$L$3,'Choice Food Calculations'!$E$44:$AA$59,MATCH($J$66&amp;J67,'Choice Food Calculations'!$E$41:$AA$41,0),FALSE))</f>
        <v>#N/A</v>
      </c>
      <c r="L67" s="3"/>
      <c r="M67" s="3"/>
      <c r="N67" s="3"/>
      <c r="O67" s="3"/>
      <c r="P67" s="3"/>
      <c r="Q67" s="3"/>
    </row>
    <row r="68" spans="1:17" ht="15.75" customHeight="1">
      <c r="A68" s="3"/>
      <c r="B68" s="3"/>
      <c r="C68" s="3"/>
      <c r="D68" s="3"/>
      <c r="E68" s="98"/>
      <c r="F68" s="21" t="e">
        <f>VLOOKUP(E68,'Choice Food Calculations'!$F$2:$I$14,2,FALSE)/H67</f>
        <v>#N/A</v>
      </c>
      <c r="G68" s="21" t="e">
        <f>F68/28.3495</f>
        <v>#N/A</v>
      </c>
      <c r="H68" s="22"/>
      <c r="I68" s="3"/>
      <c r="J68" s="34" t="s">
        <v>52</v>
      </c>
      <c r="K68" s="42" t="e">
        <f>UPPER(VLOOKUP($J$3&amp;$L$3,'Choice Food Calculations'!$E$44:$AA$59,MATCH($J$66&amp;J68,'Choice Food Calculations'!$E$41:$AA$41,0),FALSE))</f>
        <v>#N/A</v>
      </c>
      <c r="L68" s="3"/>
      <c r="M68" s="3"/>
      <c r="N68" s="3"/>
      <c r="O68" s="3"/>
      <c r="P68" s="3"/>
      <c r="Q68" s="3"/>
    </row>
    <row r="69" spans="1:17" ht="15.75" customHeight="1">
      <c r="A69" s="3"/>
      <c r="B69" s="3"/>
      <c r="C69" s="3"/>
      <c r="D69" s="3"/>
      <c r="E69" s="24" t="s">
        <v>54</v>
      </c>
      <c r="F69" s="26"/>
      <c r="G69" s="26"/>
      <c r="H69" s="24">
        <v>1</v>
      </c>
      <c r="I69" s="3"/>
      <c r="J69" s="34" t="s">
        <v>5</v>
      </c>
      <c r="K69" s="42" t="e">
        <f>UPPER(VLOOKUP($J$3&amp;$L$3,'Choice Food Calculations'!$E$44:$AA$59,MATCH($J$66&amp;J69,'Choice Food Calculations'!$E$41:$AA$41,0),FALSE))</f>
        <v>#N/A</v>
      </c>
      <c r="L69" s="3"/>
      <c r="M69" s="3"/>
      <c r="N69" s="3"/>
      <c r="O69" s="3"/>
      <c r="P69" s="3"/>
      <c r="Q69" s="3"/>
    </row>
    <row r="70" spans="1:17" ht="15.75" customHeight="1">
      <c r="A70" s="3"/>
      <c r="B70" s="3"/>
      <c r="C70" s="3"/>
      <c r="D70" s="3"/>
      <c r="E70" s="98"/>
      <c r="F70" s="21" t="e">
        <f>VLOOKUP(E70,'Choice Food Calculations'!$K$2:$N$13,2,FALSE)/H69</f>
        <v>#N/A</v>
      </c>
      <c r="G70" s="21" t="e">
        <f>F70/28.3495</f>
        <v>#N/A</v>
      </c>
      <c r="H70" s="22"/>
      <c r="I70" s="3"/>
      <c r="J70" s="3"/>
      <c r="K70" s="7"/>
      <c r="L70" s="3"/>
      <c r="M70" s="3"/>
      <c r="N70" s="3"/>
      <c r="O70" s="3"/>
      <c r="P70" s="3"/>
      <c r="Q70" s="3"/>
    </row>
    <row r="71" spans="1:17" ht="15.75" customHeight="1">
      <c r="A71" s="3"/>
      <c r="B71" s="3"/>
      <c r="C71" s="3"/>
      <c r="D71" s="3"/>
      <c r="E71" s="37" t="s">
        <v>64</v>
      </c>
      <c r="F71" s="26"/>
      <c r="G71" s="26"/>
      <c r="H71" s="24">
        <v>1</v>
      </c>
      <c r="I71" s="3"/>
      <c r="J71" s="3"/>
      <c r="K71" s="7"/>
      <c r="L71" s="3"/>
      <c r="M71" s="3"/>
      <c r="N71" s="3"/>
      <c r="O71" s="3"/>
      <c r="P71" s="3"/>
      <c r="Q71" s="3"/>
    </row>
    <row r="72" spans="1:17" ht="15.75" customHeight="1">
      <c r="A72" s="5"/>
      <c r="B72" s="5"/>
      <c r="C72" s="5"/>
      <c r="D72" s="5"/>
      <c r="E72" s="99"/>
      <c r="F72" s="21" t="e">
        <f>VLOOKUP(E72,'Choice Food Calculations'!$P$2:$S$13,2,FALSE)</f>
        <v>#N/A</v>
      </c>
      <c r="G72" s="21" t="e">
        <f>F72/28.3495</f>
        <v>#N/A</v>
      </c>
      <c r="H72" s="21"/>
      <c r="I72" s="5"/>
      <c r="J72" s="5"/>
      <c r="K72" s="7"/>
      <c r="L72" s="5"/>
      <c r="M72" s="5"/>
      <c r="N72" s="5"/>
      <c r="O72" s="5"/>
      <c r="P72" s="5"/>
      <c r="Q72" s="5"/>
    </row>
    <row r="73" spans="1:17" ht="15.75" customHeight="1">
      <c r="A73" s="3"/>
      <c r="B73" s="3"/>
      <c r="C73" s="3"/>
      <c r="D73" s="3"/>
      <c r="E73" s="3"/>
      <c r="F73" s="5"/>
      <c r="G73" s="5"/>
      <c r="H73" s="3"/>
      <c r="I73" s="3"/>
      <c r="J73" s="3"/>
      <c r="K73" s="7"/>
      <c r="L73" s="3"/>
      <c r="M73" s="3"/>
      <c r="N73" s="3"/>
      <c r="O73" s="3"/>
      <c r="P73" s="3"/>
      <c r="Q73" s="3"/>
    </row>
    <row r="74" spans="1:17" ht="15.75" customHeight="1">
      <c r="A74" s="3"/>
      <c r="B74" s="3"/>
      <c r="C74" s="3"/>
      <c r="D74" s="3"/>
      <c r="E74" s="3"/>
      <c r="F74" s="5"/>
      <c r="G74" s="5"/>
      <c r="H74" s="3"/>
      <c r="I74" s="3"/>
      <c r="J74" s="3"/>
      <c r="K74" s="7"/>
      <c r="L74" s="3"/>
      <c r="M74" s="3"/>
      <c r="N74" s="3"/>
      <c r="O74" s="3"/>
      <c r="P74" s="3"/>
      <c r="Q74" s="3"/>
    </row>
    <row r="75" spans="1:17" ht="15.75" customHeight="1">
      <c r="A75" s="3"/>
      <c r="B75" s="3"/>
      <c r="C75" s="3"/>
      <c r="D75" s="3"/>
      <c r="E75" s="140" t="s">
        <v>13</v>
      </c>
      <c r="F75" s="142" t="s">
        <v>16</v>
      </c>
      <c r="G75" s="142" t="s">
        <v>21</v>
      </c>
      <c r="H75" s="140" t="s">
        <v>22</v>
      </c>
      <c r="I75" s="3"/>
      <c r="J75" s="3"/>
      <c r="K75" s="7"/>
      <c r="L75" s="3"/>
      <c r="M75" s="3"/>
      <c r="N75" s="3"/>
      <c r="O75" s="3"/>
      <c r="P75" s="3"/>
      <c r="Q75" s="3"/>
    </row>
    <row r="76" spans="1:17" ht="15.75" customHeight="1">
      <c r="A76" s="3"/>
      <c r="B76" s="3"/>
      <c r="C76" s="3"/>
      <c r="D76" s="3"/>
      <c r="E76" s="141"/>
      <c r="F76" s="141"/>
      <c r="G76" s="141"/>
      <c r="H76" s="141"/>
      <c r="I76" s="3"/>
      <c r="J76" s="3"/>
      <c r="K76" s="7"/>
      <c r="L76" s="3"/>
      <c r="M76" s="3"/>
      <c r="N76" s="3"/>
      <c r="O76" s="3"/>
      <c r="P76" s="3"/>
      <c r="Q76" s="3"/>
    </row>
    <row r="77" spans="1:17" ht="15.75" customHeight="1">
      <c r="A77" s="3"/>
      <c r="B77" s="3"/>
      <c r="C77" s="3"/>
      <c r="D77" s="3"/>
      <c r="E77" s="18" t="s">
        <v>31</v>
      </c>
      <c r="F77" s="19"/>
      <c r="G77" s="19"/>
      <c r="H77" s="18">
        <v>1</v>
      </c>
      <c r="I77" s="3"/>
      <c r="J77" s="3"/>
      <c r="K77" s="7"/>
      <c r="L77" s="3"/>
      <c r="M77" s="3"/>
      <c r="N77" s="3"/>
      <c r="O77" s="3"/>
      <c r="P77" s="3"/>
      <c r="Q77" s="3"/>
    </row>
    <row r="78" spans="1:17" ht="15.75" customHeight="1">
      <c r="A78" s="3"/>
      <c r="B78" s="3"/>
      <c r="C78" s="3"/>
      <c r="D78" s="3"/>
      <c r="E78" s="98"/>
      <c r="F78" s="21" t="e">
        <f>VLOOKUP(E78,'Choice Food Calculations'!$A$2:$D$20,2,FALSE)/H77</f>
        <v>#N/A</v>
      </c>
      <c r="G78" s="21" t="e">
        <f>F78/28.3495</f>
        <v>#N/A</v>
      </c>
      <c r="H78" s="22"/>
      <c r="I78" s="3"/>
      <c r="J78" s="144" t="s">
        <v>149</v>
      </c>
      <c r="K78" s="145"/>
      <c r="L78" s="3"/>
      <c r="M78" s="3"/>
      <c r="N78" s="3"/>
      <c r="O78" s="3"/>
      <c r="P78" s="3"/>
      <c r="Q78" s="3"/>
    </row>
    <row r="79" spans="1:17" ht="15.75" customHeight="1">
      <c r="A79" s="3"/>
      <c r="B79" s="3"/>
      <c r="C79" s="3"/>
      <c r="D79" s="3"/>
      <c r="E79" s="24" t="s">
        <v>43</v>
      </c>
      <c r="F79" s="26"/>
      <c r="G79" s="26"/>
      <c r="H79" s="24">
        <v>1</v>
      </c>
      <c r="I79" s="3"/>
      <c r="J79" s="28" t="s">
        <v>0</v>
      </c>
      <c r="K79" s="42" t="e">
        <f>UPPER(VLOOKUP($J$3&amp;$L$3,'Choice Food Calculations'!$E$44:$AA$59,MATCH($J$78&amp;J79,'Choice Food Calculations'!$E$41:$AA$41,0),FALSE))</f>
        <v>#N/A</v>
      </c>
      <c r="L79" s="3"/>
      <c r="M79" s="3"/>
      <c r="N79" s="3"/>
      <c r="O79" s="3"/>
      <c r="P79" s="3"/>
      <c r="Q79" s="3"/>
    </row>
    <row r="80" spans="1:17" ht="15.75" customHeight="1">
      <c r="A80" s="3"/>
      <c r="B80" s="3"/>
      <c r="C80" s="3"/>
      <c r="D80" s="3"/>
      <c r="E80" s="98"/>
      <c r="F80" s="21" t="e">
        <f>VLOOKUP(E80,'Choice Food Calculations'!$F$2:$I$14,2,FALSE)/H79</f>
        <v>#N/A</v>
      </c>
      <c r="G80" s="21" t="e">
        <f>F80/28.3495</f>
        <v>#N/A</v>
      </c>
      <c r="H80" s="22"/>
      <c r="I80" s="3"/>
      <c r="J80" s="34" t="s">
        <v>52</v>
      </c>
      <c r="K80" s="42" t="e">
        <f>UPPER(VLOOKUP($J$3&amp;$L$3,'Choice Food Calculations'!$E$44:$AA$59,MATCH($J$78&amp;J80,'Choice Food Calculations'!$E$41:$AA$41,0),FALSE))</f>
        <v>#N/A</v>
      </c>
      <c r="L80" s="3"/>
      <c r="M80" s="3"/>
      <c r="N80" s="3"/>
      <c r="O80" s="3"/>
      <c r="P80" s="3"/>
      <c r="Q80" s="3"/>
    </row>
    <row r="81" spans="1:17" ht="15.75" customHeight="1">
      <c r="A81" s="3"/>
      <c r="B81" s="3"/>
      <c r="C81" s="3"/>
      <c r="D81" s="3"/>
      <c r="E81" s="24" t="s">
        <v>54</v>
      </c>
      <c r="F81" s="26"/>
      <c r="G81" s="26"/>
      <c r="H81" s="24">
        <v>1</v>
      </c>
      <c r="I81" s="3"/>
      <c r="J81" s="34" t="s">
        <v>5</v>
      </c>
      <c r="K81" s="42" t="e">
        <f>UPPER(VLOOKUP($J$3&amp;$L$3,'Choice Food Calculations'!$E$44:$AA$59,MATCH($J$78&amp;J81,'Choice Food Calculations'!$E$41:$AA$41,0),FALSE))</f>
        <v>#N/A</v>
      </c>
      <c r="L81" s="3"/>
      <c r="M81" s="3"/>
      <c r="N81" s="3"/>
      <c r="O81" s="3"/>
      <c r="P81" s="3"/>
      <c r="Q81" s="3"/>
    </row>
    <row r="82" spans="1:17" ht="15.75" customHeight="1">
      <c r="A82" s="3"/>
      <c r="B82" s="3"/>
      <c r="C82" s="3"/>
      <c r="D82" s="3"/>
      <c r="E82" s="98"/>
      <c r="F82" s="21" t="e">
        <f>VLOOKUP(E82,'Choice Food Calculations'!$K$2:$N$13,2,FALSE)/H81</f>
        <v>#N/A</v>
      </c>
      <c r="G82" s="21" t="e">
        <f>F82/28.3495</f>
        <v>#N/A</v>
      </c>
      <c r="H82" s="22"/>
      <c r="I82" s="3"/>
      <c r="J82" s="3"/>
      <c r="K82" s="7"/>
      <c r="L82" s="3"/>
      <c r="M82" s="3"/>
      <c r="N82" s="3"/>
      <c r="O82" s="3"/>
      <c r="P82" s="3"/>
      <c r="Q82" s="3"/>
    </row>
    <row r="83" spans="1:17" ht="15.75" customHeight="1">
      <c r="A83" s="3"/>
      <c r="B83" s="3"/>
      <c r="C83" s="3"/>
      <c r="D83" s="3"/>
      <c r="E83" s="37" t="s">
        <v>64</v>
      </c>
      <c r="F83" s="26"/>
      <c r="G83" s="26"/>
      <c r="H83" s="24">
        <v>1</v>
      </c>
      <c r="I83" s="3"/>
      <c r="J83" s="3"/>
      <c r="K83" s="7"/>
      <c r="L83" s="3"/>
      <c r="M83" s="3"/>
      <c r="N83" s="3"/>
      <c r="O83" s="3"/>
      <c r="P83" s="3"/>
      <c r="Q83" s="3"/>
    </row>
    <row r="84" spans="1:17" ht="15.75" customHeight="1">
      <c r="A84" s="5"/>
      <c r="B84" s="5"/>
      <c r="C84" s="5"/>
      <c r="D84" s="5"/>
      <c r="E84" s="99"/>
      <c r="F84" s="21" t="e">
        <f>VLOOKUP(E84,'Choice Food Calculations'!$P$2:$S$13,2,FALSE)</f>
        <v>#N/A</v>
      </c>
      <c r="G84" s="21" t="e">
        <f>F84/28.3495</f>
        <v>#N/A</v>
      </c>
      <c r="H84" s="21"/>
      <c r="I84" s="5"/>
      <c r="J84" s="5"/>
      <c r="K84" s="7"/>
      <c r="L84" s="5"/>
      <c r="M84" s="5"/>
      <c r="N84" s="5"/>
      <c r="O84" s="5"/>
      <c r="P84" s="5"/>
      <c r="Q84" s="5"/>
    </row>
    <row r="85" spans="1:17" ht="15.75" customHeight="1">
      <c r="A85" s="3"/>
      <c r="B85" s="3"/>
      <c r="C85" s="3"/>
      <c r="D85" s="3"/>
      <c r="E85" s="3"/>
      <c r="F85" s="5"/>
      <c r="G85" s="5"/>
      <c r="H85" s="3"/>
      <c r="I85" s="3"/>
      <c r="J85" s="3"/>
      <c r="K85" s="7"/>
      <c r="L85" s="3"/>
      <c r="M85" s="3"/>
      <c r="N85" s="3"/>
      <c r="O85" s="3"/>
      <c r="P85" s="3"/>
      <c r="Q85" s="3"/>
    </row>
    <row r="86" spans="1:17" ht="15.75" customHeight="1">
      <c r="A86" s="3"/>
      <c r="B86" s="3"/>
      <c r="C86" s="3"/>
      <c r="D86" s="3"/>
      <c r="E86" s="3"/>
      <c r="F86" s="5"/>
      <c r="G86" s="5"/>
      <c r="H86" s="3"/>
      <c r="I86" s="3"/>
      <c r="J86" s="3"/>
      <c r="K86" s="7"/>
      <c r="L86" s="3"/>
      <c r="M86" s="3"/>
      <c r="N86" s="3"/>
      <c r="O86" s="3"/>
      <c r="P86" s="3"/>
      <c r="Q86" s="3"/>
    </row>
    <row r="87" spans="1:1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 hidden="1" customHeight="1">
      <c r="A88" s="83"/>
      <c r="B88" s="83"/>
      <c r="C88" s="83"/>
      <c r="D88" s="83"/>
      <c r="E88" s="83"/>
      <c r="F88" s="85"/>
      <c r="G88" s="85"/>
      <c r="H88" s="83"/>
      <c r="I88" s="83"/>
      <c r="J88" s="83"/>
      <c r="K88" s="86"/>
      <c r="L88" s="83"/>
      <c r="M88" s="83"/>
      <c r="N88" s="83"/>
      <c r="O88" s="83"/>
      <c r="P88" s="83"/>
      <c r="Q88" s="83"/>
    </row>
    <row r="89" spans="1:17" ht="15.75" hidden="1" customHeight="1">
      <c r="A89" s="83"/>
      <c r="B89" s="83"/>
      <c r="C89" s="83"/>
      <c r="D89" s="83"/>
      <c r="E89" s="83"/>
      <c r="F89" s="85"/>
      <c r="G89" s="85"/>
      <c r="H89" s="83"/>
      <c r="I89" s="83"/>
      <c r="J89" s="83"/>
      <c r="K89" s="86"/>
      <c r="L89" s="83"/>
      <c r="M89" s="83"/>
      <c r="N89" s="83"/>
      <c r="O89" s="83"/>
      <c r="P89" s="83"/>
      <c r="Q89" s="83"/>
    </row>
    <row r="90" spans="1:17" ht="15.75" hidden="1" customHeight="1">
      <c r="A90" s="83"/>
      <c r="B90" s="83"/>
      <c r="C90" s="83"/>
      <c r="D90" s="83"/>
      <c r="E90" s="83"/>
      <c r="F90" s="85"/>
      <c r="G90" s="85"/>
      <c r="H90" s="83"/>
      <c r="I90" s="83"/>
      <c r="J90" s="83"/>
      <c r="K90" s="86"/>
      <c r="L90" s="83"/>
      <c r="M90" s="83"/>
      <c r="N90" s="83"/>
      <c r="O90" s="83"/>
      <c r="P90" s="83"/>
      <c r="Q90" s="83"/>
    </row>
    <row r="91" spans="1:17" ht="15.75" hidden="1" customHeight="1">
      <c r="A91" s="83"/>
      <c r="B91" s="83"/>
      <c r="C91" s="83"/>
      <c r="D91" s="83"/>
      <c r="E91" s="83"/>
      <c r="F91" s="85"/>
      <c r="G91" s="85"/>
      <c r="H91" s="83"/>
      <c r="I91" s="83"/>
      <c r="J91" s="83"/>
      <c r="K91" s="86"/>
      <c r="L91" s="83"/>
      <c r="M91" s="83"/>
      <c r="N91" s="83"/>
      <c r="O91" s="83"/>
      <c r="P91" s="83"/>
      <c r="Q91" s="83"/>
    </row>
    <row r="92" spans="1:17" ht="15.75" hidden="1" customHeight="1">
      <c r="A92" s="83"/>
      <c r="B92" s="83"/>
      <c r="C92" s="83"/>
      <c r="D92" s="83"/>
      <c r="E92" s="83"/>
      <c r="F92" s="85"/>
      <c r="G92" s="85"/>
      <c r="H92" s="83"/>
      <c r="I92" s="83"/>
      <c r="J92" s="83"/>
      <c r="K92" s="86"/>
      <c r="L92" s="83"/>
      <c r="M92" s="83"/>
      <c r="N92" s="83"/>
      <c r="O92" s="83"/>
      <c r="P92" s="83"/>
      <c r="Q92" s="83"/>
    </row>
    <row r="93" spans="1:17" ht="15.75" hidden="1" customHeight="1">
      <c r="A93" s="83"/>
      <c r="B93" s="83"/>
      <c r="C93" s="83"/>
      <c r="D93" s="83"/>
      <c r="E93" s="83"/>
      <c r="F93" s="85"/>
      <c r="G93" s="85"/>
      <c r="H93" s="83"/>
      <c r="I93" s="83"/>
      <c r="J93" s="83"/>
      <c r="K93" s="86"/>
      <c r="L93" s="83"/>
      <c r="M93" s="83"/>
      <c r="N93" s="83"/>
      <c r="O93" s="83"/>
      <c r="P93" s="83"/>
      <c r="Q93" s="83"/>
    </row>
    <row r="94" spans="1:17" ht="15.75" hidden="1" customHeight="1">
      <c r="A94" s="83"/>
      <c r="B94" s="83"/>
      <c r="C94" s="83"/>
      <c r="D94" s="83"/>
      <c r="E94" s="83"/>
      <c r="F94" s="85"/>
      <c r="G94" s="85"/>
      <c r="H94" s="83"/>
      <c r="I94" s="83"/>
      <c r="J94" s="83"/>
      <c r="K94" s="86"/>
      <c r="L94" s="83"/>
      <c r="M94" s="83"/>
      <c r="N94" s="83"/>
      <c r="O94" s="83"/>
      <c r="P94" s="83"/>
      <c r="Q94" s="83"/>
    </row>
    <row r="95" spans="1:17" ht="15.75" hidden="1" customHeight="1">
      <c r="A95" s="83"/>
      <c r="B95" s="83"/>
      <c r="C95" s="83"/>
      <c r="D95" s="83"/>
      <c r="E95" s="83"/>
      <c r="F95" s="85"/>
      <c r="G95" s="85"/>
      <c r="H95" s="83"/>
      <c r="I95" s="83"/>
      <c r="J95" s="83"/>
      <c r="K95" s="86"/>
      <c r="L95" s="83"/>
      <c r="M95" s="83"/>
      <c r="N95" s="83"/>
      <c r="O95" s="83"/>
      <c r="P95" s="83"/>
      <c r="Q95" s="83"/>
    </row>
    <row r="96" spans="1:17" ht="15.75" hidden="1" customHeight="1">
      <c r="A96" s="83"/>
      <c r="B96" s="83"/>
      <c r="C96" s="83"/>
      <c r="D96" s="83"/>
      <c r="E96" s="83"/>
      <c r="F96" s="85"/>
      <c r="G96" s="85"/>
      <c r="H96" s="83"/>
      <c r="I96" s="83"/>
      <c r="J96" s="83"/>
      <c r="K96" s="86"/>
      <c r="L96" s="83"/>
      <c r="M96" s="83"/>
      <c r="N96" s="83"/>
      <c r="O96" s="83"/>
      <c r="P96" s="83"/>
      <c r="Q96" s="83"/>
    </row>
    <row r="97" spans="1:17" ht="15.75" hidden="1" customHeight="1">
      <c r="A97" s="83"/>
      <c r="B97" s="83"/>
      <c r="C97" s="83"/>
      <c r="D97" s="83"/>
      <c r="E97" s="83"/>
      <c r="F97" s="85"/>
      <c r="G97" s="85"/>
      <c r="H97" s="83"/>
      <c r="I97" s="83"/>
      <c r="J97" s="83"/>
      <c r="K97" s="86"/>
      <c r="L97" s="83"/>
      <c r="M97" s="83"/>
      <c r="N97" s="83"/>
      <c r="O97" s="83"/>
      <c r="P97" s="83"/>
      <c r="Q97" s="83"/>
    </row>
    <row r="98" spans="1:17" ht="15.75" hidden="1" customHeight="1">
      <c r="A98" s="83"/>
      <c r="B98" s="83"/>
      <c r="C98" s="83"/>
      <c r="D98" s="83"/>
      <c r="E98" s="83"/>
      <c r="F98" s="85"/>
      <c r="G98" s="85"/>
      <c r="H98" s="83"/>
      <c r="I98" s="83"/>
      <c r="J98" s="83"/>
      <c r="K98" s="86"/>
      <c r="L98" s="83"/>
      <c r="M98" s="83"/>
      <c r="N98" s="83"/>
      <c r="O98" s="83"/>
      <c r="P98" s="83"/>
      <c r="Q98" s="83"/>
    </row>
    <row r="99" spans="1:17" ht="15.75" hidden="1" customHeight="1">
      <c r="A99" s="83"/>
      <c r="B99" s="83"/>
      <c r="C99" s="83"/>
      <c r="D99" s="83"/>
      <c r="E99" s="83"/>
      <c r="F99" s="85"/>
      <c r="G99" s="85"/>
      <c r="H99" s="83"/>
      <c r="I99" s="83"/>
      <c r="J99" s="83"/>
      <c r="K99" s="86"/>
      <c r="L99" s="83"/>
      <c r="M99" s="83"/>
      <c r="N99" s="83"/>
      <c r="O99" s="83"/>
      <c r="P99" s="83"/>
      <c r="Q99" s="83"/>
    </row>
    <row r="100" spans="1:17" ht="15.75" hidden="1" customHeight="1">
      <c r="A100" s="83"/>
      <c r="B100" s="83"/>
      <c r="C100" s="83"/>
      <c r="D100" s="83"/>
      <c r="E100" s="83"/>
      <c r="F100" s="85"/>
      <c r="G100" s="85"/>
      <c r="H100" s="83"/>
      <c r="I100" s="83"/>
      <c r="J100" s="83"/>
      <c r="K100" s="86"/>
      <c r="L100" s="83"/>
      <c r="M100" s="83"/>
      <c r="N100" s="83"/>
      <c r="O100" s="83"/>
      <c r="P100" s="83"/>
      <c r="Q100" s="83"/>
    </row>
    <row r="101" spans="1:17" ht="15.75" hidden="1" customHeight="1">
      <c r="A101" s="83"/>
      <c r="B101" s="83"/>
      <c r="C101" s="83"/>
      <c r="D101" s="83"/>
      <c r="E101" s="83"/>
      <c r="F101" s="85"/>
      <c r="G101" s="85"/>
      <c r="H101" s="83"/>
      <c r="I101" s="83"/>
      <c r="J101" s="83"/>
      <c r="K101" s="86"/>
      <c r="L101" s="83"/>
      <c r="M101" s="83"/>
      <c r="N101" s="83"/>
      <c r="O101" s="83"/>
      <c r="P101" s="83"/>
      <c r="Q101" s="83"/>
    </row>
    <row r="102" spans="1:17" ht="15.75" hidden="1" customHeight="1">
      <c r="A102" s="83"/>
      <c r="B102" s="83"/>
      <c r="C102" s="83"/>
      <c r="D102" s="83"/>
      <c r="E102" s="83"/>
      <c r="F102" s="85"/>
      <c r="G102" s="85"/>
      <c r="H102" s="83"/>
      <c r="I102" s="83"/>
      <c r="J102" s="83"/>
      <c r="K102" s="86"/>
      <c r="L102" s="83"/>
      <c r="M102" s="83"/>
      <c r="N102" s="83"/>
      <c r="O102" s="83"/>
      <c r="P102" s="83"/>
      <c r="Q102" s="83"/>
    </row>
    <row r="103" spans="1:17" ht="15.75" hidden="1" customHeight="1">
      <c r="A103" s="83"/>
      <c r="B103" s="83"/>
      <c r="C103" s="83"/>
      <c r="D103" s="83"/>
      <c r="E103" s="83"/>
      <c r="F103" s="85"/>
      <c r="G103" s="85"/>
      <c r="H103" s="83"/>
      <c r="I103" s="83"/>
      <c r="J103" s="83"/>
      <c r="K103" s="86"/>
      <c r="L103" s="83"/>
      <c r="M103" s="83"/>
      <c r="N103" s="83"/>
      <c r="O103" s="83"/>
      <c r="P103" s="83"/>
      <c r="Q103" s="83"/>
    </row>
    <row r="104" spans="1:17" ht="15.75" hidden="1" customHeight="1">
      <c r="A104" s="83"/>
      <c r="B104" s="83"/>
      <c r="C104" s="83"/>
      <c r="D104" s="83"/>
      <c r="E104" s="83"/>
      <c r="F104" s="85"/>
      <c r="G104" s="85"/>
      <c r="H104" s="83"/>
      <c r="I104" s="83"/>
      <c r="J104" s="83"/>
      <c r="K104" s="86"/>
      <c r="L104" s="83"/>
      <c r="M104" s="83"/>
      <c r="N104" s="83"/>
      <c r="O104" s="83"/>
      <c r="P104" s="83"/>
      <c r="Q104" s="83"/>
    </row>
    <row r="105" spans="1:17" ht="15.75" hidden="1" customHeight="1">
      <c r="A105" s="83"/>
      <c r="B105" s="83"/>
      <c r="C105" s="83"/>
      <c r="D105" s="83"/>
      <c r="E105" s="83"/>
      <c r="F105" s="85"/>
      <c r="G105" s="85"/>
      <c r="H105" s="83"/>
      <c r="I105" s="83"/>
      <c r="J105" s="83"/>
      <c r="K105" s="86"/>
      <c r="L105" s="83"/>
      <c r="M105" s="83"/>
      <c r="N105" s="83"/>
      <c r="O105" s="83"/>
      <c r="P105" s="83"/>
      <c r="Q105" s="83"/>
    </row>
    <row r="106" spans="1:17" ht="15.75" hidden="1" customHeight="1">
      <c r="A106" s="83"/>
      <c r="B106" s="83"/>
      <c r="C106" s="83"/>
      <c r="D106" s="83"/>
      <c r="E106" s="83"/>
      <c r="F106" s="85"/>
      <c r="G106" s="85"/>
      <c r="H106" s="83"/>
      <c r="I106" s="83"/>
      <c r="J106" s="83"/>
      <c r="K106" s="86"/>
      <c r="L106" s="83"/>
      <c r="M106" s="83"/>
      <c r="N106" s="83"/>
      <c r="O106" s="83"/>
      <c r="P106" s="83"/>
      <c r="Q106" s="83"/>
    </row>
    <row r="107" spans="1:17" ht="15.75" hidden="1" customHeight="1">
      <c r="A107" s="83"/>
      <c r="B107" s="83"/>
      <c r="C107" s="83"/>
      <c r="D107" s="83"/>
      <c r="E107" s="83"/>
      <c r="F107" s="85"/>
      <c r="G107" s="85"/>
      <c r="H107" s="83"/>
      <c r="I107" s="83"/>
      <c r="J107" s="83"/>
      <c r="K107" s="86"/>
      <c r="L107" s="83"/>
      <c r="M107" s="83"/>
      <c r="N107" s="83"/>
      <c r="O107" s="83"/>
      <c r="P107" s="83"/>
      <c r="Q107" s="83"/>
    </row>
    <row r="108" spans="1:17" ht="15.75" hidden="1" customHeight="1">
      <c r="A108" s="83"/>
      <c r="B108" s="83"/>
      <c r="C108" s="83"/>
      <c r="D108" s="83"/>
      <c r="E108" s="83"/>
      <c r="F108" s="85"/>
      <c r="G108" s="85"/>
      <c r="H108" s="83"/>
      <c r="I108" s="83"/>
      <c r="J108" s="83"/>
      <c r="K108" s="86"/>
      <c r="L108" s="83"/>
      <c r="M108" s="83"/>
      <c r="N108" s="83"/>
      <c r="O108" s="83"/>
      <c r="P108" s="83"/>
      <c r="Q108" s="83"/>
    </row>
    <row r="109" spans="1:17" ht="15.75" hidden="1" customHeight="1">
      <c r="A109" s="83"/>
      <c r="B109" s="83"/>
      <c r="C109" s="83"/>
      <c r="D109" s="83"/>
      <c r="E109" s="83"/>
      <c r="F109" s="85"/>
      <c r="G109" s="85"/>
      <c r="H109" s="83"/>
      <c r="I109" s="83"/>
      <c r="J109" s="83"/>
      <c r="K109" s="86"/>
      <c r="L109" s="83"/>
      <c r="M109" s="83"/>
      <c r="N109" s="83"/>
      <c r="O109" s="83"/>
      <c r="P109" s="83"/>
      <c r="Q109" s="83"/>
    </row>
    <row r="110" spans="1:17" ht="15.75" hidden="1" customHeight="1">
      <c r="A110" s="83"/>
      <c r="B110" s="83"/>
      <c r="C110" s="83"/>
      <c r="D110" s="83"/>
      <c r="E110" s="83"/>
      <c r="F110" s="85"/>
      <c r="G110" s="85"/>
      <c r="H110" s="83"/>
      <c r="I110" s="83"/>
      <c r="J110" s="83"/>
      <c r="K110" s="86"/>
      <c r="L110" s="83"/>
      <c r="M110" s="83"/>
      <c r="N110" s="83"/>
      <c r="O110" s="83"/>
      <c r="P110" s="83"/>
      <c r="Q110" s="83"/>
    </row>
    <row r="111" spans="1:17" ht="15.75" hidden="1" customHeight="1">
      <c r="A111" s="83"/>
      <c r="B111" s="83"/>
      <c r="C111" s="83"/>
      <c r="D111" s="83"/>
      <c r="E111" s="83"/>
      <c r="F111" s="85"/>
      <c r="G111" s="85"/>
      <c r="H111" s="83"/>
      <c r="I111" s="83"/>
      <c r="J111" s="83"/>
      <c r="K111" s="86"/>
      <c r="L111" s="83"/>
      <c r="M111" s="83"/>
      <c r="N111" s="83"/>
      <c r="O111" s="83"/>
      <c r="P111" s="83"/>
      <c r="Q111" s="83"/>
    </row>
    <row r="112" spans="1:17" ht="15.75" hidden="1" customHeight="1">
      <c r="A112" s="83"/>
      <c r="B112" s="83"/>
      <c r="C112" s="83"/>
      <c r="D112" s="83"/>
      <c r="E112" s="83"/>
      <c r="F112" s="85"/>
      <c r="G112" s="85"/>
      <c r="H112" s="83"/>
      <c r="I112" s="83"/>
      <c r="J112" s="83"/>
      <c r="K112" s="86"/>
      <c r="L112" s="83"/>
      <c r="M112" s="83"/>
      <c r="N112" s="83"/>
      <c r="O112" s="83"/>
      <c r="P112" s="83"/>
      <c r="Q112" s="83"/>
    </row>
    <row r="113" spans="1:17" ht="15.75" hidden="1" customHeight="1">
      <c r="A113" s="83"/>
      <c r="B113" s="83"/>
      <c r="C113" s="83"/>
      <c r="D113" s="83"/>
      <c r="E113" s="83"/>
      <c r="F113" s="85"/>
      <c r="G113" s="85"/>
      <c r="H113" s="83"/>
      <c r="I113" s="83"/>
      <c r="J113" s="83"/>
      <c r="K113" s="86"/>
      <c r="L113" s="83"/>
      <c r="M113" s="83"/>
      <c r="N113" s="83"/>
      <c r="O113" s="83"/>
      <c r="P113" s="83"/>
      <c r="Q113" s="83"/>
    </row>
    <row r="114" spans="1:17" ht="15.75" hidden="1" customHeight="1">
      <c r="A114" s="83"/>
      <c r="B114" s="83"/>
      <c r="C114" s="83"/>
      <c r="D114" s="83"/>
      <c r="E114" s="83"/>
      <c r="F114" s="85"/>
      <c r="G114" s="85"/>
      <c r="H114" s="83"/>
      <c r="I114" s="83"/>
      <c r="J114" s="83"/>
      <c r="K114" s="86"/>
      <c r="L114" s="83"/>
      <c r="M114" s="83"/>
      <c r="N114" s="83"/>
      <c r="O114" s="83"/>
      <c r="P114" s="83"/>
      <c r="Q114" s="83"/>
    </row>
    <row r="115" spans="1:17" ht="15.75" hidden="1" customHeight="1">
      <c r="A115" s="83"/>
      <c r="B115" s="83"/>
      <c r="C115" s="83"/>
      <c r="D115" s="83"/>
      <c r="E115" s="83"/>
      <c r="F115" s="85"/>
      <c r="G115" s="85"/>
      <c r="H115" s="83"/>
      <c r="I115" s="83"/>
      <c r="J115" s="83"/>
      <c r="K115" s="86"/>
      <c r="L115" s="83"/>
      <c r="M115" s="83"/>
      <c r="N115" s="83"/>
      <c r="O115" s="83"/>
      <c r="P115" s="83"/>
      <c r="Q115" s="83"/>
    </row>
    <row r="116" spans="1:17" ht="15.75" hidden="1" customHeight="1">
      <c r="A116" s="83"/>
      <c r="B116" s="83"/>
      <c r="C116" s="83"/>
      <c r="D116" s="83"/>
      <c r="E116" s="83"/>
      <c r="F116" s="85"/>
      <c r="G116" s="85"/>
      <c r="H116" s="83"/>
      <c r="I116" s="83"/>
      <c r="J116" s="83"/>
      <c r="K116" s="86"/>
      <c r="L116" s="83"/>
      <c r="M116" s="83"/>
      <c r="N116" s="83"/>
      <c r="O116" s="83"/>
      <c r="P116" s="83"/>
      <c r="Q116" s="83"/>
    </row>
    <row r="117" spans="1:17" ht="15.75" hidden="1" customHeight="1">
      <c r="A117" s="83"/>
      <c r="B117" s="83"/>
      <c r="C117" s="83"/>
      <c r="D117" s="83"/>
      <c r="E117" s="83"/>
      <c r="F117" s="85"/>
      <c r="G117" s="85"/>
      <c r="H117" s="83"/>
      <c r="I117" s="83"/>
      <c r="J117" s="83"/>
      <c r="K117" s="86"/>
      <c r="L117" s="83"/>
      <c r="M117" s="83"/>
      <c r="N117" s="83"/>
      <c r="O117" s="83"/>
      <c r="P117" s="83"/>
      <c r="Q117" s="83"/>
    </row>
    <row r="118" spans="1:17" ht="15.75" hidden="1" customHeight="1">
      <c r="A118" s="83"/>
      <c r="B118" s="83"/>
      <c r="C118" s="83"/>
      <c r="D118" s="83"/>
      <c r="E118" s="83"/>
      <c r="F118" s="85"/>
      <c r="G118" s="85"/>
      <c r="H118" s="83"/>
      <c r="I118" s="83"/>
      <c r="J118" s="83"/>
      <c r="K118" s="86"/>
      <c r="L118" s="83"/>
      <c r="M118" s="83"/>
      <c r="N118" s="83"/>
      <c r="O118" s="83"/>
      <c r="P118" s="83"/>
      <c r="Q118" s="83"/>
    </row>
    <row r="119" spans="1:17" ht="15.75" hidden="1" customHeight="1">
      <c r="A119" s="83"/>
      <c r="B119" s="83"/>
      <c r="C119" s="83"/>
      <c r="D119" s="83"/>
      <c r="E119" s="83"/>
      <c r="F119" s="85"/>
      <c r="G119" s="85"/>
      <c r="H119" s="83"/>
      <c r="I119" s="83"/>
      <c r="J119" s="83"/>
      <c r="K119" s="86"/>
      <c r="L119" s="83"/>
      <c r="M119" s="83"/>
      <c r="N119" s="83"/>
      <c r="O119" s="83"/>
      <c r="P119" s="83"/>
      <c r="Q119" s="83"/>
    </row>
    <row r="120" spans="1:17" ht="15.75" hidden="1" customHeight="1">
      <c r="A120" s="83"/>
      <c r="B120" s="83"/>
      <c r="C120" s="83"/>
      <c r="D120" s="83"/>
      <c r="E120" s="83"/>
      <c r="F120" s="85"/>
      <c r="G120" s="85"/>
      <c r="H120" s="83"/>
      <c r="I120" s="83"/>
      <c r="J120" s="83"/>
      <c r="K120" s="86"/>
      <c r="L120" s="83"/>
      <c r="M120" s="83"/>
      <c r="N120" s="83"/>
      <c r="O120" s="83"/>
      <c r="P120" s="83"/>
      <c r="Q120" s="83"/>
    </row>
    <row r="121" spans="1:17" ht="15.75" hidden="1" customHeight="1">
      <c r="A121" s="83"/>
      <c r="B121" s="83"/>
      <c r="C121" s="83"/>
      <c r="D121" s="83"/>
      <c r="E121" s="83"/>
      <c r="F121" s="85"/>
      <c r="G121" s="85"/>
      <c r="H121" s="83"/>
      <c r="I121" s="83"/>
      <c r="J121" s="83"/>
      <c r="K121" s="86"/>
      <c r="L121" s="83"/>
      <c r="M121" s="83"/>
      <c r="N121" s="83"/>
      <c r="O121" s="83"/>
      <c r="P121" s="83"/>
      <c r="Q121" s="83"/>
    </row>
    <row r="122" spans="1:17" ht="15.75" hidden="1" customHeight="1">
      <c r="A122" s="83"/>
      <c r="B122" s="83"/>
      <c r="C122" s="83"/>
      <c r="D122" s="83"/>
      <c r="E122" s="83"/>
      <c r="F122" s="85"/>
      <c r="G122" s="85"/>
      <c r="H122" s="83"/>
      <c r="I122" s="83"/>
      <c r="J122" s="83"/>
      <c r="K122" s="86"/>
      <c r="L122" s="83"/>
      <c r="M122" s="83"/>
      <c r="N122" s="83"/>
      <c r="O122" s="83"/>
      <c r="P122" s="83"/>
      <c r="Q122" s="83"/>
    </row>
    <row r="123" spans="1:17" ht="15.75" hidden="1" customHeight="1">
      <c r="A123" s="83"/>
      <c r="B123" s="83"/>
      <c r="C123" s="83"/>
      <c r="D123" s="83"/>
      <c r="E123" s="83"/>
      <c r="F123" s="85"/>
      <c r="G123" s="85"/>
      <c r="H123" s="83"/>
      <c r="I123" s="83"/>
      <c r="J123" s="83"/>
      <c r="K123" s="86"/>
      <c r="L123" s="83"/>
      <c r="M123" s="83"/>
      <c r="N123" s="83"/>
      <c r="O123" s="83"/>
      <c r="P123" s="83"/>
      <c r="Q123" s="83"/>
    </row>
    <row r="124" spans="1:17" ht="15.75" hidden="1" customHeight="1">
      <c r="A124" s="83"/>
      <c r="B124" s="83"/>
      <c r="C124" s="83"/>
      <c r="D124" s="83"/>
      <c r="E124" s="83"/>
      <c r="F124" s="85"/>
      <c r="G124" s="85"/>
      <c r="H124" s="83"/>
      <c r="I124" s="83"/>
      <c r="J124" s="83"/>
      <c r="K124" s="86"/>
      <c r="L124" s="83"/>
      <c r="M124" s="83"/>
      <c r="N124" s="83"/>
      <c r="O124" s="83"/>
      <c r="P124" s="83"/>
      <c r="Q124" s="83"/>
    </row>
    <row r="125" spans="1:17" ht="15.75" hidden="1" customHeight="1">
      <c r="A125" s="83"/>
      <c r="B125" s="83"/>
      <c r="C125" s="83"/>
      <c r="D125" s="83"/>
      <c r="E125" s="83"/>
      <c r="F125" s="85"/>
      <c r="G125" s="85"/>
      <c r="H125" s="83"/>
      <c r="I125" s="83"/>
      <c r="J125" s="83"/>
      <c r="K125" s="86"/>
      <c r="L125" s="83"/>
      <c r="M125" s="83"/>
      <c r="N125" s="83"/>
      <c r="O125" s="83"/>
      <c r="P125" s="83"/>
      <c r="Q125" s="83"/>
    </row>
    <row r="126" spans="1:17" ht="15.75" hidden="1" customHeight="1">
      <c r="A126" s="83"/>
      <c r="B126" s="83"/>
      <c r="C126" s="83"/>
      <c r="D126" s="83"/>
      <c r="E126" s="83"/>
      <c r="F126" s="85"/>
      <c r="G126" s="85"/>
      <c r="H126" s="83"/>
      <c r="I126" s="83"/>
      <c r="J126" s="83"/>
      <c r="K126" s="86"/>
      <c r="L126" s="83"/>
      <c r="M126" s="83"/>
      <c r="N126" s="83"/>
      <c r="O126" s="83"/>
      <c r="P126" s="83"/>
      <c r="Q126" s="83"/>
    </row>
    <row r="127" spans="1:17" ht="15.75" hidden="1" customHeight="1">
      <c r="A127" s="83"/>
      <c r="B127" s="83"/>
      <c r="C127" s="83"/>
      <c r="D127" s="83"/>
      <c r="E127" s="83"/>
      <c r="F127" s="85"/>
      <c r="G127" s="85"/>
      <c r="H127" s="83"/>
      <c r="I127" s="83"/>
      <c r="J127" s="83"/>
      <c r="K127" s="86"/>
      <c r="L127" s="83"/>
      <c r="M127" s="83"/>
      <c r="N127" s="83"/>
      <c r="O127" s="83"/>
      <c r="P127" s="83"/>
      <c r="Q127" s="83"/>
    </row>
    <row r="128" spans="1:17" ht="15.75" hidden="1" customHeight="1">
      <c r="A128" s="83"/>
      <c r="B128" s="83"/>
      <c r="C128" s="83"/>
      <c r="D128" s="83"/>
      <c r="E128" s="83"/>
      <c r="F128" s="85"/>
      <c r="G128" s="85"/>
      <c r="H128" s="83"/>
      <c r="I128" s="83"/>
      <c r="J128" s="83"/>
      <c r="K128" s="86"/>
      <c r="L128" s="83"/>
      <c r="M128" s="83"/>
      <c r="N128" s="83"/>
      <c r="O128" s="83"/>
      <c r="P128" s="83"/>
      <c r="Q128" s="83"/>
    </row>
    <row r="129" spans="1:17" ht="15.75" hidden="1" customHeight="1">
      <c r="A129" s="83"/>
      <c r="B129" s="83"/>
      <c r="C129" s="83"/>
      <c r="D129" s="83"/>
      <c r="E129" s="83"/>
      <c r="F129" s="85"/>
      <c r="G129" s="85"/>
      <c r="H129" s="83"/>
      <c r="I129" s="83"/>
      <c r="J129" s="83"/>
      <c r="K129" s="86"/>
      <c r="L129" s="83"/>
      <c r="M129" s="83"/>
      <c r="N129" s="83"/>
      <c r="O129" s="83"/>
      <c r="P129" s="83"/>
      <c r="Q129" s="83"/>
    </row>
    <row r="130" spans="1:17" ht="15.75" hidden="1" customHeight="1">
      <c r="A130" s="83"/>
      <c r="B130" s="83"/>
      <c r="C130" s="83"/>
      <c r="D130" s="83"/>
      <c r="E130" s="83"/>
      <c r="F130" s="85"/>
      <c r="G130" s="85"/>
      <c r="H130" s="83"/>
      <c r="I130" s="83"/>
      <c r="J130" s="83"/>
      <c r="K130" s="86"/>
      <c r="L130" s="83"/>
      <c r="M130" s="83"/>
      <c r="N130" s="83"/>
      <c r="O130" s="83"/>
      <c r="P130" s="83"/>
      <c r="Q130" s="83"/>
    </row>
    <row r="131" spans="1:17" ht="15.75" hidden="1" customHeight="1">
      <c r="A131" s="83"/>
      <c r="B131" s="83"/>
      <c r="C131" s="83"/>
      <c r="D131" s="83"/>
      <c r="E131" s="83"/>
      <c r="F131" s="85"/>
      <c r="G131" s="85"/>
      <c r="H131" s="83"/>
      <c r="I131" s="83"/>
      <c r="J131" s="83"/>
      <c r="K131" s="86"/>
      <c r="L131" s="83"/>
      <c r="M131" s="83"/>
      <c r="N131" s="83"/>
      <c r="O131" s="83"/>
      <c r="P131" s="83"/>
      <c r="Q131" s="83"/>
    </row>
    <row r="132" spans="1:17" ht="15.75" hidden="1" customHeight="1">
      <c r="A132" s="83"/>
      <c r="B132" s="83"/>
      <c r="C132" s="83"/>
      <c r="D132" s="83"/>
      <c r="E132" s="83"/>
      <c r="F132" s="85"/>
      <c r="G132" s="85"/>
      <c r="H132" s="83"/>
      <c r="I132" s="83"/>
      <c r="J132" s="83"/>
      <c r="K132" s="86"/>
      <c r="L132" s="83"/>
      <c r="M132" s="83"/>
      <c r="N132" s="83"/>
      <c r="O132" s="83"/>
      <c r="P132" s="83"/>
      <c r="Q132" s="83"/>
    </row>
    <row r="133" spans="1:17" ht="15.75" hidden="1" customHeight="1">
      <c r="A133" s="83"/>
      <c r="B133" s="83"/>
      <c r="C133" s="83"/>
      <c r="D133" s="83"/>
      <c r="E133" s="83"/>
      <c r="F133" s="85"/>
      <c r="G133" s="85"/>
      <c r="H133" s="83"/>
      <c r="I133" s="83"/>
      <c r="J133" s="83"/>
      <c r="K133" s="86"/>
      <c r="L133" s="83"/>
      <c r="M133" s="83"/>
      <c r="N133" s="83"/>
      <c r="O133" s="83"/>
      <c r="P133" s="83"/>
      <c r="Q133" s="83"/>
    </row>
    <row r="134" spans="1:17" ht="15.75" hidden="1" customHeight="1">
      <c r="A134" s="83"/>
      <c r="B134" s="83"/>
      <c r="C134" s="83"/>
      <c r="D134" s="83"/>
      <c r="E134" s="83"/>
      <c r="F134" s="85"/>
      <c r="G134" s="85"/>
      <c r="H134" s="83"/>
      <c r="I134" s="83"/>
      <c r="J134" s="83"/>
      <c r="K134" s="86"/>
      <c r="L134" s="83"/>
      <c r="M134" s="83"/>
      <c r="N134" s="83"/>
      <c r="O134" s="83"/>
      <c r="P134" s="83"/>
      <c r="Q134" s="83"/>
    </row>
    <row r="135" spans="1:17" ht="15.75" hidden="1" customHeight="1">
      <c r="A135" s="83"/>
      <c r="B135" s="83"/>
      <c r="C135" s="83"/>
      <c r="D135" s="83"/>
      <c r="E135" s="83"/>
      <c r="F135" s="85"/>
      <c r="G135" s="85"/>
      <c r="H135" s="83"/>
      <c r="I135" s="83"/>
      <c r="J135" s="83"/>
      <c r="K135" s="86"/>
      <c r="L135" s="83"/>
      <c r="M135" s="83"/>
      <c r="N135" s="83"/>
      <c r="O135" s="83"/>
      <c r="P135" s="83"/>
      <c r="Q135" s="83"/>
    </row>
    <row r="136" spans="1:17" ht="15.75" hidden="1" customHeight="1">
      <c r="A136" s="83"/>
      <c r="B136" s="83"/>
      <c r="C136" s="83"/>
      <c r="D136" s="83"/>
      <c r="E136" s="83"/>
      <c r="F136" s="85"/>
      <c r="G136" s="85"/>
      <c r="H136" s="83"/>
      <c r="I136" s="83"/>
      <c r="J136" s="83"/>
      <c r="K136" s="86"/>
      <c r="L136" s="83"/>
      <c r="M136" s="83"/>
      <c r="N136" s="83"/>
      <c r="O136" s="83"/>
      <c r="P136" s="83"/>
      <c r="Q136" s="83"/>
    </row>
    <row r="137" spans="1:17" ht="15.75" hidden="1" customHeight="1">
      <c r="A137" s="83"/>
      <c r="B137" s="83"/>
      <c r="C137" s="83"/>
      <c r="D137" s="83"/>
      <c r="E137" s="83"/>
      <c r="F137" s="85"/>
      <c r="G137" s="85"/>
      <c r="H137" s="83"/>
      <c r="I137" s="83"/>
      <c r="J137" s="83"/>
      <c r="K137" s="86"/>
      <c r="L137" s="83"/>
      <c r="M137" s="83"/>
      <c r="N137" s="83"/>
      <c r="O137" s="83"/>
      <c r="P137" s="83"/>
      <c r="Q137" s="83"/>
    </row>
    <row r="138" spans="1:17" ht="15.75" hidden="1" customHeight="1">
      <c r="A138" s="83"/>
      <c r="B138" s="83"/>
      <c r="C138" s="83"/>
      <c r="D138" s="83"/>
      <c r="E138" s="83"/>
      <c r="F138" s="85"/>
      <c r="G138" s="85"/>
      <c r="H138" s="83"/>
      <c r="I138" s="83"/>
      <c r="J138" s="83"/>
      <c r="K138" s="86"/>
      <c r="L138" s="83"/>
      <c r="M138" s="83"/>
      <c r="N138" s="83"/>
      <c r="O138" s="83"/>
      <c r="P138" s="83"/>
      <c r="Q138" s="83"/>
    </row>
    <row r="139" spans="1:17" ht="15.75" hidden="1" customHeight="1">
      <c r="A139" s="83"/>
      <c r="B139" s="83"/>
      <c r="C139" s="83"/>
      <c r="D139" s="83"/>
      <c r="E139" s="83"/>
      <c r="F139" s="85"/>
      <c r="G139" s="85"/>
      <c r="H139" s="83"/>
      <c r="I139" s="83"/>
      <c r="J139" s="83"/>
      <c r="K139" s="86"/>
      <c r="L139" s="83"/>
      <c r="M139" s="83"/>
      <c r="N139" s="83"/>
      <c r="O139" s="83"/>
      <c r="P139" s="83"/>
      <c r="Q139" s="83"/>
    </row>
    <row r="140" spans="1:17" ht="15.75" hidden="1" customHeight="1">
      <c r="A140" s="83"/>
      <c r="B140" s="83"/>
      <c r="C140" s="83"/>
      <c r="D140" s="83"/>
      <c r="E140" s="83"/>
      <c r="F140" s="85"/>
      <c r="G140" s="85"/>
      <c r="H140" s="83"/>
      <c r="I140" s="83"/>
      <c r="J140" s="83"/>
      <c r="K140" s="86"/>
      <c r="L140" s="83"/>
      <c r="M140" s="83"/>
      <c r="N140" s="83"/>
      <c r="O140" s="83"/>
      <c r="P140" s="83"/>
      <c r="Q140" s="83"/>
    </row>
    <row r="141" spans="1:17" ht="15.75" hidden="1" customHeight="1">
      <c r="A141" s="83"/>
      <c r="B141" s="83"/>
      <c r="C141" s="83"/>
      <c r="D141" s="83"/>
      <c r="E141" s="83"/>
      <c r="F141" s="85"/>
      <c r="G141" s="85"/>
      <c r="H141" s="83"/>
      <c r="I141" s="83"/>
      <c r="J141" s="83"/>
      <c r="K141" s="86"/>
      <c r="L141" s="83"/>
      <c r="M141" s="83"/>
      <c r="N141" s="83"/>
      <c r="O141" s="83"/>
      <c r="P141" s="83"/>
      <c r="Q141" s="83"/>
    </row>
    <row r="142" spans="1:17" ht="15.75" hidden="1" customHeight="1">
      <c r="A142" s="83"/>
      <c r="B142" s="83"/>
      <c r="C142" s="83"/>
      <c r="D142" s="83"/>
      <c r="E142" s="83"/>
      <c r="F142" s="85"/>
      <c r="G142" s="85"/>
      <c r="H142" s="83"/>
      <c r="I142" s="83"/>
      <c r="J142" s="83"/>
      <c r="K142" s="86"/>
      <c r="L142" s="83"/>
      <c r="M142" s="83"/>
      <c r="N142" s="83"/>
      <c r="O142" s="83"/>
      <c r="P142" s="83"/>
      <c r="Q142" s="83"/>
    </row>
    <row r="143" spans="1:17" ht="15.75" hidden="1" customHeight="1">
      <c r="A143" s="83"/>
      <c r="B143" s="83"/>
      <c r="C143" s="83"/>
      <c r="D143" s="83"/>
      <c r="E143" s="83"/>
      <c r="F143" s="85"/>
      <c r="G143" s="85"/>
      <c r="H143" s="83"/>
      <c r="I143" s="83"/>
      <c r="J143" s="83"/>
      <c r="K143" s="86"/>
      <c r="L143" s="83"/>
      <c r="M143" s="83"/>
      <c r="N143" s="83"/>
      <c r="O143" s="83"/>
      <c r="P143" s="83"/>
      <c r="Q143" s="83"/>
    </row>
    <row r="144" spans="1:17" ht="15.75" hidden="1" customHeight="1">
      <c r="A144" s="83"/>
      <c r="B144" s="83"/>
      <c r="C144" s="83"/>
      <c r="D144" s="83"/>
      <c r="E144" s="83"/>
      <c r="F144" s="85"/>
      <c r="G144" s="85"/>
      <c r="H144" s="83"/>
      <c r="I144" s="83"/>
      <c r="J144" s="83"/>
      <c r="K144" s="86"/>
      <c r="L144" s="83"/>
      <c r="M144" s="83"/>
      <c r="N144" s="83"/>
      <c r="O144" s="83"/>
      <c r="P144" s="83"/>
      <c r="Q144" s="83"/>
    </row>
    <row r="145" spans="1:17" ht="15.75" hidden="1" customHeight="1">
      <c r="A145" s="83"/>
      <c r="B145" s="83"/>
      <c r="C145" s="83"/>
      <c r="D145" s="83"/>
      <c r="E145" s="83"/>
      <c r="F145" s="85"/>
      <c r="G145" s="85"/>
      <c r="H145" s="83"/>
      <c r="I145" s="83"/>
      <c r="J145" s="83"/>
      <c r="K145" s="86"/>
      <c r="L145" s="83"/>
      <c r="M145" s="83"/>
      <c r="N145" s="83"/>
      <c r="O145" s="83"/>
      <c r="P145" s="83"/>
      <c r="Q145" s="83"/>
    </row>
    <row r="146" spans="1:17" ht="15.75" hidden="1" customHeight="1">
      <c r="A146" s="83"/>
      <c r="B146" s="83"/>
      <c r="C146" s="83"/>
      <c r="D146" s="83"/>
      <c r="E146" s="83"/>
      <c r="F146" s="85"/>
      <c r="G146" s="85"/>
      <c r="H146" s="83"/>
      <c r="I146" s="83"/>
      <c r="J146" s="83"/>
      <c r="K146" s="86"/>
      <c r="L146" s="83"/>
      <c r="M146" s="83"/>
      <c r="N146" s="83"/>
      <c r="O146" s="83"/>
      <c r="P146" s="83"/>
      <c r="Q146" s="83"/>
    </row>
    <row r="147" spans="1:17" ht="15.75" hidden="1" customHeight="1">
      <c r="A147" s="83"/>
      <c r="B147" s="83"/>
      <c r="C147" s="83"/>
      <c r="D147" s="83"/>
      <c r="E147" s="83"/>
      <c r="F147" s="85"/>
      <c r="G147" s="85"/>
      <c r="H147" s="83"/>
      <c r="I147" s="83"/>
      <c r="J147" s="83"/>
      <c r="K147" s="86"/>
      <c r="L147" s="83"/>
      <c r="M147" s="83"/>
      <c r="N147" s="83"/>
      <c r="O147" s="83"/>
      <c r="P147" s="83"/>
      <c r="Q147" s="83"/>
    </row>
    <row r="148" spans="1:17" ht="15.75" hidden="1" customHeight="1">
      <c r="A148" s="83"/>
      <c r="B148" s="83"/>
      <c r="C148" s="83"/>
      <c r="D148" s="83"/>
      <c r="E148" s="83"/>
      <c r="F148" s="85"/>
      <c r="G148" s="85"/>
      <c r="H148" s="83"/>
      <c r="I148" s="83"/>
      <c r="J148" s="83"/>
      <c r="K148" s="86"/>
      <c r="L148" s="83"/>
      <c r="M148" s="83"/>
      <c r="N148" s="83"/>
      <c r="O148" s="83"/>
      <c r="P148" s="83"/>
      <c r="Q148" s="83"/>
    </row>
    <row r="149" spans="1:17" ht="15.75" hidden="1" customHeight="1">
      <c r="A149" s="83"/>
      <c r="B149" s="83"/>
      <c r="C149" s="83"/>
      <c r="D149" s="83"/>
      <c r="E149" s="83"/>
      <c r="F149" s="85"/>
      <c r="G149" s="85"/>
      <c r="H149" s="83"/>
      <c r="I149" s="83"/>
      <c r="J149" s="83"/>
      <c r="K149" s="86"/>
      <c r="L149" s="83"/>
      <c r="M149" s="83"/>
      <c r="N149" s="83"/>
      <c r="O149" s="83"/>
      <c r="P149" s="83"/>
      <c r="Q149" s="83"/>
    </row>
    <row r="150" spans="1:17" ht="15.75" hidden="1" customHeight="1">
      <c r="A150" s="83"/>
      <c r="B150" s="83"/>
      <c r="C150" s="83"/>
      <c r="D150" s="83"/>
      <c r="E150" s="83"/>
      <c r="F150" s="85"/>
      <c r="G150" s="85"/>
      <c r="H150" s="83"/>
      <c r="I150" s="83"/>
      <c r="J150" s="83"/>
      <c r="K150" s="86"/>
      <c r="L150" s="83"/>
      <c r="M150" s="83"/>
      <c r="N150" s="83"/>
      <c r="O150" s="83"/>
      <c r="P150" s="83"/>
      <c r="Q150" s="83"/>
    </row>
    <row r="151" spans="1:17" ht="15.75" hidden="1" customHeight="1">
      <c r="A151" s="83"/>
      <c r="B151" s="83"/>
      <c r="C151" s="83"/>
      <c r="D151" s="83"/>
      <c r="E151" s="83"/>
      <c r="F151" s="85"/>
      <c r="G151" s="85"/>
      <c r="H151" s="83"/>
      <c r="I151" s="83"/>
      <c r="J151" s="83"/>
      <c r="K151" s="86"/>
      <c r="L151" s="83"/>
      <c r="M151" s="83"/>
      <c r="N151" s="83"/>
      <c r="O151" s="83"/>
      <c r="P151" s="83"/>
      <c r="Q151" s="83"/>
    </row>
    <row r="152" spans="1:17" ht="15.75" hidden="1" customHeight="1">
      <c r="A152" s="83"/>
      <c r="B152" s="83"/>
      <c r="C152" s="83"/>
      <c r="D152" s="83"/>
      <c r="E152" s="83"/>
      <c r="F152" s="85"/>
      <c r="G152" s="85"/>
      <c r="H152" s="83"/>
      <c r="I152" s="83"/>
      <c r="J152" s="83"/>
      <c r="K152" s="86"/>
      <c r="L152" s="83"/>
      <c r="M152" s="83"/>
      <c r="N152" s="83"/>
      <c r="O152" s="83"/>
      <c r="P152" s="83"/>
      <c r="Q152" s="83"/>
    </row>
    <row r="153" spans="1:17" ht="15.75" hidden="1" customHeight="1">
      <c r="A153" s="83"/>
      <c r="B153" s="83"/>
      <c r="C153" s="83"/>
      <c r="D153" s="83"/>
      <c r="E153" s="83"/>
      <c r="F153" s="85"/>
      <c r="G153" s="85"/>
      <c r="H153" s="83"/>
      <c r="I153" s="83"/>
      <c r="J153" s="83"/>
      <c r="K153" s="86"/>
      <c r="L153" s="83"/>
      <c r="M153" s="83"/>
      <c r="N153" s="83"/>
      <c r="O153" s="83"/>
      <c r="P153" s="83"/>
      <c r="Q153" s="83"/>
    </row>
    <row r="154" spans="1:17" ht="15.75" hidden="1" customHeight="1">
      <c r="A154" s="83"/>
      <c r="B154" s="83"/>
      <c r="C154" s="83"/>
      <c r="D154" s="83"/>
      <c r="E154" s="83"/>
      <c r="F154" s="85"/>
      <c r="G154" s="85"/>
      <c r="H154" s="83"/>
      <c r="I154" s="83"/>
      <c r="J154" s="83"/>
      <c r="K154" s="86"/>
      <c r="L154" s="83"/>
      <c r="M154" s="83"/>
      <c r="N154" s="83"/>
      <c r="O154" s="83"/>
      <c r="P154" s="83"/>
      <c r="Q154" s="83"/>
    </row>
    <row r="155" spans="1:17" ht="15.75" hidden="1" customHeight="1">
      <c r="A155" s="83"/>
      <c r="B155" s="83"/>
      <c r="C155" s="83"/>
      <c r="D155" s="83"/>
      <c r="E155" s="83"/>
      <c r="F155" s="85"/>
      <c r="G155" s="85"/>
      <c r="H155" s="83"/>
      <c r="I155" s="83"/>
      <c r="J155" s="83"/>
      <c r="K155" s="86"/>
      <c r="L155" s="83"/>
      <c r="M155" s="83"/>
      <c r="N155" s="83"/>
      <c r="O155" s="83"/>
      <c r="P155" s="83"/>
      <c r="Q155" s="83"/>
    </row>
    <row r="156" spans="1:17" ht="15.75" hidden="1" customHeight="1">
      <c r="A156" s="83"/>
      <c r="B156" s="83"/>
      <c r="C156" s="83"/>
      <c r="D156" s="83"/>
      <c r="E156" s="83"/>
      <c r="F156" s="85"/>
      <c r="G156" s="85"/>
      <c r="H156" s="83"/>
      <c r="I156" s="83"/>
      <c r="J156" s="83"/>
      <c r="K156" s="86"/>
      <c r="L156" s="83"/>
      <c r="M156" s="83"/>
      <c r="N156" s="83"/>
      <c r="O156" s="83"/>
      <c r="P156" s="83"/>
      <c r="Q156" s="83"/>
    </row>
    <row r="157" spans="1:17" ht="15.75" hidden="1" customHeight="1">
      <c r="A157" s="83"/>
      <c r="B157" s="83"/>
      <c r="C157" s="83"/>
      <c r="D157" s="83"/>
      <c r="E157" s="83"/>
      <c r="F157" s="85"/>
      <c r="G157" s="85"/>
      <c r="H157" s="83"/>
      <c r="I157" s="83"/>
      <c r="J157" s="83"/>
      <c r="K157" s="86"/>
      <c r="L157" s="83"/>
      <c r="M157" s="83"/>
      <c r="N157" s="83"/>
      <c r="O157" s="83"/>
      <c r="P157" s="83"/>
      <c r="Q157" s="83"/>
    </row>
    <row r="158" spans="1:17" ht="15.75" hidden="1" customHeight="1">
      <c r="A158" s="83"/>
      <c r="B158" s="83"/>
      <c r="C158" s="83"/>
      <c r="D158" s="83"/>
      <c r="E158" s="83"/>
      <c r="F158" s="85"/>
      <c r="G158" s="85"/>
      <c r="H158" s="83"/>
      <c r="I158" s="83"/>
      <c r="J158" s="83"/>
      <c r="K158" s="86"/>
      <c r="L158" s="83"/>
      <c r="M158" s="83"/>
      <c r="N158" s="83"/>
      <c r="O158" s="83"/>
      <c r="P158" s="83"/>
      <c r="Q158" s="83"/>
    </row>
    <row r="159" spans="1:17" ht="15.75" hidden="1" customHeight="1">
      <c r="A159" s="83"/>
      <c r="B159" s="83"/>
      <c r="C159" s="83"/>
      <c r="D159" s="83"/>
      <c r="E159" s="83"/>
      <c r="F159" s="85"/>
      <c r="G159" s="85"/>
      <c r="H159" s="83"/>
      <c r="I159" s="83"/>
      <c r="J159" s="83"/>
      <c r="K159" s="86"/>
      <c r="L159" s="83"/>
      <c r="M159" s="83"/>
      <c r="N159" s="83"/>
      <c r="O159" s="83"/>
      <c r="P159" s="83"/>
      <c r="Q159" s="83"/>
    </row>
    <row r="160" spans="1:17" ht="15.75" hidden="1" customHeight="1">
      <c r="A160" s="83"/>
      <c r="B160" s="83"/>
      <c r="C160" s="83"/>
      <c r="D160" s="83"/>
      <c r="E160" s="83"/>
      <c r="F160" s="85"/>
      <c r="G160" s="85"/>
      <c r="H160" s="83"/>
      <c r="I160" s="83"/>
      <c r="J160" s="83"/>
      <c r="K160" s="86"/>
      <c r="L160" s="83"/>
      <c r="M160" s="83"/>
      <c r="N160" s="83"/>
      <c r="O160" s="83"/>
      <c r="P160" s="83"/>
      <c r="Q160" s="83"/>
    </row>
    <row r="161" spans="1:17" ht="15.75" hidden="1" customHeight="1">
      <c r="A161" s="83"/>
      <c r="B161" s="83"/>
      <c r="C161" s="83"/>
      <c r="D161" s="83"/>
      <c r="E161" s="83"/>
      <c r="F161" s="85"/>
      <c r="G161" s="85"/>
      <c r="H161" s="83"/>
      <c r="I161" s="83"/>
      <c r="J161" s="83"/>
      <c r="K161" s="86"/>
      <c r="L161" s="83"/>
      <c r="M161" s="83"/>
      <c r="N161" s="83"/>
      <c r="O161" s="83"/>
      <c r="P161" s="83"/>
      <c r="Q161" s="83"/>
    </row>
    <row r="162" spans="1:17" ht="15.75" hidden="1" customHeight="1">
      <c r="A162" s="83"/>
      <c r="B162" s="83"/>
      <c r="C162" s="83"/>
      <c r="D162" s="83"/>
      <c r="E162" s="83"/>
      <c r="F162" s="85"/>
      <c r="G162" s="85"/>
      <c r="H162" s="83"/>
      <c r="I162" s="83"/>
      <c r="J162" s="83"/>
      <c r="K162" s="86"/>
      <c r="L162" s="83"/>
      <c r="M162" s="83"/>
      <c r="N162" s="83"/>
      <c r="O162" s="83"/>
      <c r="P162" s="83"/>
      <c r="Q162" s="83"/>
    </row>
    <row r="163" spans="1:17" ht="15.75" hidden="1" customHeight="1">
      <c r="A163" s="83"/>
      <c r="B163" s="83"/>
      <c r="C163" s="83"/>
      <c r="D163" s="83"/>
      <c r="E163" s="83"/>
      <c r="F163" s="85"/>
      <c r="G163" s="85"/>
      <c r="H163" s="83"/>
      <c r="I163" s="83"/>
      <c r="J163" s="83"/>
      <c r="K163" s="86"/>
      <c r="L163" s="83"/>
      <c r="M163" s="83"/>
      <c r="N163" s="83"/>
      <c r="O163" s="83"/>
      <c r="P163" s="83"/>
      <c r="Q163" s="83"/>
    </row>
    <row r="164" spans="1:17" ht="15.75" hidden="1" customHeight="1">
      <c r="A164" s="83"/>
      <c r="B164" s="83"/>
      <c r="C164" s="83"/>
      <c r="D164" s="83"/>
      <c r="E164" s="83"/>
      <c r="F164" s="85"/>
      <c r="G164" s="85"/>
      <c r="H164" s="83"/>
      <c r="I164" s="83"/>
      <c r="J164" s="83"/>
      <c r="K164" s="86"/>
      <c r="L164" s="83"/>
      <c r="M164" s="83"/>
      <c r="N164" s="83"/>
      <c r="O164" s="83"/>
      <c r="P164" s="83"/>
      <c r="Q164" s="83"/>
    </row>
    <row r="165" spans="1:17" ht="15.75" hidden="1" customHeight="1">
      <c r="A165" s="83"/>
      <c r="B165" s="83"/>
      <c r="C165" s="83"/>
      <c r="D165" s="83"/>
      <c r="E165" s="83"/>
      <c r="F165" s="85"/>
      <c r="G165" s="85"/>
      <c r="H165" s="83"/>
      <c r="I165" s="83"/>
      <c r="J165" s="83"/>
      <c r="K165" s="86"/>
      <c r="L165" s="83"/>
      <c r="M165" s="83"/>
      <c r="N165" s="83"/>
      <c r="O165" s="83"/>
      <c r="P165" s="83"/>
      <c r="Q165" s="83"/>
    </row>
    <row r="166" spans="1:17" ht="15.75" hidden="1" customHeight="1">
      <c r="A166" s="83"/>
      <c r="B166" s="83"/>
      <c r="C166" s="83"/>
      <c r="D166" s="83"/>
      <c r="E166" s="83"/>
      <c r="F166" s="85"/>
      <c r="G166" s="85"/>
      <c r="H166" s="83"/>
      <c r="I166" s="83"/>
      <c r="J166" s="83"/>
      <c r="K166" s="86"/>
      <c r="L166" s="83"/>
      <c r="M166" s="83"/>
      <c r="N166" s="83"/>
      <c r="O166" s="83"/>
      <c r="P166" s="83"/>
      <c r="Q166" s="83"/>
    </row>
    <row r="167" spans="1:17" ht="15.75" hidden="1" customHeight="1">
      <c r="A167" s="83"/>
      <c r="B167" s="83"/>
      <c r="C167" s="83"/>
      <c r="D167" s="83"/>
      <c r="E167" s="83"/>
      <c r="F167" s="85"/>
      <c r="G167" s="85"/>
      <c r="H167" s="83"/>
      <c r="I167" s="83"/>
      <c r="J167" s="83"/>
      <c r="K167" s="86"/>
      <c r="L167" s="83"/>
      <c r="M167" s="83"/>
      <c r="N167" s="83"/>
      <c r="O167" s="83"/>
      <c r="P167" s="83"/>
      <c r="Q167" s="83"/>
    </row>
    <row r="168" spans="1:17" ht="15.75" hidden="1" customHeight="1">
      <c r="A168" s="83"/>
      <c r="B168" s="83"/>
      <c r="C168" s="83"/>
      <c r="D168" s="83"/>
      <c r="E168" s="83"/>
      <c r="F168" s="85"/>
      <c r="G168" s="85"/>
      <c r="H168" s="83"/>
      <c r="I168" s="83"/>
      <c r="J168" s="83"/>
      <c r="K168" s="86"/>
      <c r="L168" s="83"/>
      <c r="M168" s="83"/>
      <c r="N168" s="83"/>
      <c r="O168" s="83"/>
      <c r="P168" s="83"/>
      <c r="Q168" s="83"/>
    </row>
    <row r="169" spans="1:17" ht="15.75" hidden="1" customHeight="1">
      <c r="A169" s="83"/>
      <c r="B169" s="83"/>
      <c r="C169" s="83"/>
      <c r="D169" s="83"/>
      <c r="E169" s="83"/>
      <c r="F169" s="85"/>
      <c r="G169" s="85"/>
      <c r="H169" s="83"/>
      <c r="I169" s="83"/>
      <c r="J169" s="83"/>
      <c r="K169" s="86"/>
      <c r="L169" s="83"/>
      <c r="M169" s="83"/>
      <c r="N169" s="83"/>
      <c r="O169" s="83"/>
      <c r="P169" s="83"/>
      <c r="Q169" s="83"/>
    </row>
    <row r="170" spans="1:17" ht="15.75" hidden="1" customHeight="1">
      <c r="A170" s="83"/>
      <c r="B170" s="83"/>
      <c r="C170" s="83"/>
      <c r="D170" s="83"/>
      <c r="E170" s="83"/>
      <c r="F170" s="85"/>
      <c r="G170" s="85"/>
      <c r="H170" s="83"/>
      <c r="I170" s="83"/>
      <c r="J170" s="83"/>
      <c r="K170" s="86"/>
      <c r="L170" s="83"/>
      <c r="M170" s="83"/>
      <c r="N170" s="83"/>
      <c r="O170" s="83"/>
      <c r="P170" s="83"/>
      <c r="Q170" s="83"/>
    </row>
    <row r="171" spans="1:17" ht="15.75" hidden="1" customHeight="1">
      <c r="A171" s="83"/>
      <c r="B171" s="83"/>
      <c r="C171" s="83"/>
      <c r="D171" s="83"/>
      <c r="E171" s="83"/>
      <c r="F171" s="85"/>
      <c r="G171" s="85"/>
      <c r="H171" s="83"/>
      <c r="I171" s="83"/>
      <c r="J171" s="83"/>
      <c r="K171" s="86"/>
      <c r="L171" s="83"/>
      <c r="M171" s="83"/>
      <c r="N171" s="83"/>
      <c r="O171" s="83"/>
      <c r="P171" s="83"/>
      <c r="Q171" s="83"/>
    </row>
    <row r="172" spans="1:17" ht="15.75" hidden="1" customHeight="1">
      <c r="A172" s="83"/>
      <c r="B172" s="83"/>
      <c r="C172" s="83"/>
      <c r="D172" s="83"/>
      <c r="E172" s="83"/>
      <c r="F172" s="85"/>
      <c r="G172" s="85"/>
      <c r="H172" s="83"/>
      <c r="I172" s="83"/>
      <c r="J172" s="83"/>
      <c r="K172" s="86"/>
      <c r="L172" s="83"/>
      <c r="M172" s="83"/>
      <c r="N172" s="83"/>
      <c r="O172" s="83"/>
      <c r="P172" s="83"/>
      <c r="Q172" s="83"/>
    </row>
    <row r="173" spans="1:17" ht="15.75" hidden="1" customHeight="1">
      <c r="A173" s="83"/>
      <c r="B173" s="83"/>
      <c r="C173" s="83"/>
      <c r="D173" s="83"/>
      <c r="E173" s="83"/>
      <c r="F173" s="85"/>
      <c r="G173" s="85"/>
      <c r="H173" s="83"/>
      <c r="I173" s="83"/>
      <c r="J173" s="83"/>
      <c r="K173" s="86"/>
      <c r="L173" s="83"/>
      <c r="M173" s="83"/>
      <c r="N173" s="83"/>
      <c r="O173" s="83"/>
      <c r="P173" s="83"/>
      <c r="Q173" s="83"/>
    </row>
    <row r="174" spans="1:17" ht="15.75" hidden="1" customHeight="1">
      <c r="A174" s="83"/>
      <c r="B174" s="83"/>
      <c r="C174" s="83"/>
      <c r="D174" s="83"/>
      <c r="E174" s="83"/>
      <c r="F174" s="85"/>
      <c r="G174" s="85"/>
      <c r="H174" s="83"/>
      <c r="I174" s="83"/>
      <c r="J174" s="83"/>
      <c r="K174" s="86"/>
      <c r="L174" s="83"/>
      <c r="M174" s="83"/>
      <c r="N174" s="83"/>
      <c r="O174" s="83"/>
      <c r="P174" s="83"/>
      <c r="Q174" s="83"/>
    </row>
    <row r="175" spans="1:17" ht="15.75" hidden="1" customHeight="1">
      <c r="A175" s="83"/>
      <c r="B175" s="83"/>
      <c r="C175" s="83"/>
      <c r="D175" s="83"/>
      <c r="E175" s="83"/>
      <c r="F175" s="85"/>
      <c r="G175" s="85"/>
      <c r="H175" s="83"/>
      <c r="I175" s="83"/>
      <c r="J175" s="83"/>
      <c r="K175" s="86"/>
      <c r="L175" s="83"/>
      <c r="M175" s="83"/>
      <c r="N175" s="83"/>
      <c r="O175" s="83"/>
      <c r="P175" s="83"/>
      <c r="Q175" s="83"/>
    </row>
    <row r="176" spans="1:17" ht="15.75" hidden="1" customHeight="1">
      <c r="A176" s="83"/>
      <c r="B176" s="83"/>
      <c r="C176" s="83"/>
      <c r="D176" s="83"/>
      <c r="E176" s="83"/>
      <c r="F176" s="85"/>
      <c r="G176" s="85"/>
      <c r="H176" s="83"/>
      <c r="I176" s="83"/>
      <c r="J176" s="83"/>
      <c r="K176" s="86"/>
      <c r="L176" s="83"/>
      <c r="M176" s="83"/>
      <c r="N176" s="83"/>
      <c r="O176" s="83"/>
      <c r="P176" s="83"/>
      <c r="Q176" s="83"/>
    </row>
    <row r="177" spans="1:17" ht="15.75" hidden="1" customHeight="1">
      <c r="A177" s="83"/>
      <c r="B177" s="83"/>
      <c r="C177" s="83"/>
      <c r="D177" s="83"/>
      <c r="E177" s="83"/>
      <c r="F177" s="85"/>
      <c r="G177" s="85"/>
      <c r="H177" s="83"/>
      <c r="I177" s="83"/>
      <c r="J177" s="83"/>
      <c r="K177" s="86"/>
      <c r="L177" s="83"/>
      <c r="M177" s="83"/>
      <c r="N177" s="83"/>
      <c r="O177" s="83"/>
      <c r="P177" s="83"/>
      <c r="Q177" s="83"/>
    </row>
    <row r="178" spans="1:17" ht="15.75" hidden="1" customHeight="1">
      <c r="A178" s="83"/>
      <c r="B178" s="83"/>
      <c r="C178" s="83"/>
      <c r="D178" s="83"/>
      <c r="E178" s="83"/>
      <c r="F178" s="85"/>
      <c r="G178" s="85"/>
      <c r="H178" s="83"/>
      <c r="I178" s="83"/>
      <c r="J178" s="83"/>
      <c r="K178" s="86"/>
      <c r="L178" s="83"/>
      <c r="M178" s="83"/>
      <c r="N178" s="83"/>
      <c r="O178" s="83"/>
      <c r="P178" s="83"/>
      <c r="Q178" s="83"/>
    </row>
    <row r="179" spans="1:17" ht="15.75" hidden="1" customHeight="1">
      <c r="A179" s="83"/>
      <c r="B179" s="83"/>
      <c r="C179" s="83"/>
      <c r="D179" s="83"/>
      <c r="E179" s="83"/>
      <c r="F179" s="85"/>
      <c r="G179" s="85"/>
      <c r="H179" s="83"/>
      <c r="I179" s="83"/>
      <c r="J179" s="83"/>
      <c r="K179" s="86"/>
      <c r="L179" s="83"/>
      <c r="M179" s="83"/>
      <c r="N179" s="83"/>
      <c r="O179" s="83"/>
      <c r="P179" s="83"/>
      <c r="Q179" s="83"/>
    </row>
    <row r="180" spans="1:17" ht="15.75" hidden="1" customHeight="1">
      <c r="A180" s="83"/>
      <c r="B180" s="83"/>
      <c r="C180" s="83"/>
      <c r="D180" s="83"/>
      <c r="E180" s="83"/>
      <c r="F180" s="85"/>
      <c r="G180" s="85"/>
      <c r="H180" s="83"/>
      <c r="I180" s="83"/>
      <c r="J180" s="83"/>
      <c r="K180" s="86"/>
      <c r="L180" s="83"/>
      <c r="M180" s="83"/>
      <c r="N180" s="83"/>
      <c r="O180" s="83"/>
      <c r="P180" s="83"/>
      <c r="Q180" s="83"/>
    </row>
    <row r="181" spans="1:17" ht="15.75" hidden="1" customHeight="1">
      <c r="A181" s="83"/>
      <c r="B181" s="83"/>
      <c r="C181" s="83"/>
      <c r="D181" s="83"/>
      <c r="E181" s="83"/>
      <c r="F181" s="85"/>
      <c r="G181" s="85"/>
      <c r="H181" s="83"/>
      <c r="I181" s="83"/>
      <c r="J181" s="83"/>
      <c r="K181" s="86"/>
      <c r="L181" s="83"/>
      <c r="M181" s="83"/>
      <c r="N181" s="83"/>
      <c r="O181" s="83"/>
      <c r="P181" s="83"/>
      <c r="Q181" s="83"/>
    </row>
    <row r="182" spans="1:17" ht="15.75" hidden="1" customHeight="1">
      <c r="A182" s="83"/>
      <c r="B182" s="83"/>
      <c r="C182" s="83"/>
      <c r="D182" s="83"/>
      <c r="E182" s="83"/>
      <c r="F182" s="85"/>
      <c r="G182" s="85"/>
      <c r="H182" s="83"/>
      <c r="I182" s="83"/>
      <c r="J182" s="83"/>
      <c r="K182" s="86"/>
      <c r="L182" s="83"/>
      <c r="M182" s="83"/>
      <c r="N182" s="83"/>
      <c r="O182" s="83"/>
      <c r="P182" s="83"/>
      <c r="Q182" s="83"/>
    </row>
    <row r="183" spans="1:17" ht="15.75" hidden="1" customHeight="1">
      <c r="A183" s="83"/>
      <c r="B183" s="83"/>
      <c r="C183" s="83"/>
      <c r="D183" s="83"/>
      <c r="E183" s="83"/>
      <c r="F183" s="85"/>
      <c r="G183" s="85"/>
      <c r="H183" s="83"/>
      <c r="I183" s="83"/>
      <c r="J183" s="83"/>
      <c r="K183" s="86"/>
      <c r="L183" s="83"/>
      <c r="M183" s="83"/>
      <c r="N183" s="83"/>
      <c r="O183" s="83"/>
      <c r="P183" s="83"/>
      <c r="Q183" s="83"/>
    </row>
    <row r="184" spans="1:17" ht="15.75" hidden="1" customHeight="1">
      <c r="A184" s="83"/>
      <c r="B184" s="83"/>
      <c r="C184" s="83"/>
      <c r="D184" s="83"/>
      <c r="E184" s="83"/>
      <c r="F184" s="85"/>
      <c r="G184" s="85"/>
      <c r="H184" s="83"/>
      <c r="I184" s="83"/>
      <c r="J184" s="83"/>
      <c r="K184" s="86"/>
      <c r="L184" s="83"/>
      <c r="M184" s="83"/>
      <c r="N184" s="83"/>
      <c r="O184" s="83"/>
      <c r="P184" s="83"/>
      <c r="Q184" s="83"/>
    </row>
    <row r="185" spans="1:17" ht="15.75" hidden="1" customHeight="1">
      <c r="A185" s="83"/>
      <c r="B185" s="83"/>
      <c r="C185" s="83"/>
      <c r="D185" s="83"/>
      <c r="E185" s="83"/>
      <c r="F185" s="85"/>
      <c r="G185" s="85"/>
      <c r="H185" s="83"/>
      <c r="I185" s="83"/>
      <c r="J185" s="83"/>
      <c r="K185" s="86"/>
      <c r="L185" s="83"/>
      <c r="M185" s="83"/>
      <c r="N185" s="83"/>
      <c r="O185" s="83"/>
      <c r="P185" s="83"/>
      <c r="Q185" s="83"/>
    </row>
    <row r="186" spans="1:17" ht="15.75" hidden="1" customHeight="1">
      <c r="A186" s="83"/>
      <c r="B186" s="83"/>
      <c r="C186" s="83"/>
      <c r="D186" s="83"/>
      <c r="E186" s="83"/>
      <c r="F186" s="85"/>
      <c r="G186" s="85"/>
      <c r="H186" s="83"/>
      <c r="I186" s="83"/>
      <c r="J186" s="83"/>
      <c r="K186" s="86"/>
      <c r="L186" s="83"/>
      <c r="M186" s="83"/>
      <c r="N186" s="83"/>
      <c r="O186" s="83"/>
      <c r="P186" s="83"/>
      <c r="Q186" s="83"/>
    </row>
    <row r="187" spans="1:17" ht="15.75" hidden="1" customHeight="1">
      <c r="A187" s="83"/>
      <c r="B187" s="83"/>
      <c r="C187" s="83"/>
      <c r="D187" s="83"/>
      <c r="E187" s="83"/>
      <c r="F187" s="85"/>
      <c r="G187" s="85"/>
      <c r="H187" s="83"/>
      <c r="I187" s="83"/>
      <c r="J187" s="83"/>
      <c r="K187" s="86"/>
      <c r="L187" s="83"/>
      <c r="M187" s="83"/>
      <c r="N187" s="83"/>
      <c r="O187" s="83"/>
      <c r="P187" s="83"/>
      <c r="Q187" s="83"/>
    </row>
    <row r="188" spans="1:17" ht="15.75" hidden="1" customHeight="1">
      <c r="A188" s="83"/>
      <c r="B188" s="83"/>
      <c r="C188" s="83"/>
      <c r="D188" s="83"/>
      <c r="E188" s="83"/>
      <c r="F188" s="85"/>
      <c r="G188" s="85"/>
      <c r="H188" s="83"/>
      <c r="I188" s="83"/>
      <c r="J188" s="83"/>
      <c r="K188" s="86"/>
      <c r="L188" s="83"/>
      <c r="M188" s="83"/>
      <c r="N188" s="83"/>
      <c r="O188" s="83"/>
      <c r="P188" s="83"/>
      <c r="Q188" s="83"/>
    </row>
    <row r="189" spans="1:17" ht="15.75" hidden="1" customHeight="1">
      <c r="A189" s="83"/>
      <c r="B189" s="83"/>
      <c r="C189" s="83"/>
      <c r="D189" s="83"/>
      <c r="E189" s="83"/>
      <c r="F189" s="85"/>
      <c r="G189" s="85"/>
      <c r="H189" s="83"/>
      <c r="I189" s="83"/>
      <c r="J189" s="83"/>
      <c r="K189" s="86"/>
      <c r="L189" s="83"/>
      <c r="M189" s="83"/>
      <c r="N189" s="83"/>
      <c r="O189" s="83"/>
      <c r="P189" s="83"/>
      <c r="Q189" s="83"/>
    </row>
    <row r="190" spans="1:17" ht="15.75" hidden="1" customHeight="1">
      <c r="A190" s="83"/>
      <c r="B190" s="83"/>
      <c r="C190" s="83"/>
      <c r="D190" s="83"/>
      <c r="E190" s="83"/>
      <c r="F190" s="85"/>
      <c r="G190" s="85"/>
      <c r="H190" s="83"/>
      <c r="I190" s="83"/>
      <c r="J190" s="83"/>
      <c r="K190" s="86"/>
      <c r="L190" s="83"/>
      <c r="M190" s="83"/>
      <c r="N190" s="83"/>
      <c r="O190" s="83"/>
      <c r="P190" s="83"/>
      <c r="Q190" s="83"/>
    </row>
    <row r="191" spans="1:17" ht="15.75" hidden="1" customHeight="1">
      <c r="A191" s="83"/>
      <c r="B191" s="83"/>
      <c r="C191" s="83"/>
      <c r="D191" s="83"/>
      <c r="E191" s="83"/>
      <c r="F191" s="85"/>
      <c r="G191" s="85"/>
      <c r="H191" s="83"/>
      <c r="I191" s="83"/>
      <c r="J191" s="83"/>
      <c r="K191" s="86"/>
      <c r="L191" s="83"/>
      <c r="M191" s="83"/>
      <c r="N191" s="83"/>
      <c r="O191" s="83"/>
      <c r="P191" s="83"/>
      <c r="Q191" s="83"/>
    </row>
    <row r="192" spans="1:17" ht="15.75" hidden="1" customHeight="1">
      <c r="A192" s="83"/>
      <c r="B192" s="83"/>
      <c r="C192" s="83"/>
      <c r="D192" s="83"/>
      <c r="E192" s="83"/>
      <c r="F192" s="85"/>
      <c r="G192" s="85"/>
      <c r="H192" s="83"/>
      <c r="I192" s="83"/>
      <c r="J192" s="83"/>
      <c r="K192" s="86"/>
      <c r="L192" s="83"/>
      <c r="M192" s="83"/>
      <c r="N192" s="83"/>
      <c r="O192" s="83"/>
      <c r="P192" s="83"/>
      <c r="Q192" s="83"/>
    </row>
    <row r="193" spans="1:17" ht="15.75" hidden="1" customHeight="1">
      <c r="A193" s="83"/>
      <c r="B193" s="83"/>
      <c r="C193" s="83"/>
      <c r="D193" s="83"/>
      <c r="E193" s="83"/>
      <c r="F193" s="85"/>
      <c r="G193" s="85"/>
      <c r="H193" s="83"/>
      <c r="I193" s="83"/>
      <c r="J193" s="83"/>
      <c r="K193" s="86"/>
      <c r="L193" s="83"/>
      <c r="M193" s="83"/>
      <c r="N193" s="83"/>
      <c r="O193" s="83"/>
      <c r="P193" s="83"/>
      <c r="Q193" s="83"/>
    </row>
    <row r="194" spans="1:17" ht="15.75" hidden="1" customHeight="1">
      <c r="A194" s="83"/>
      <c r="B194" s="83"/>
      <c r="C194" s="83"/>
      <c r="D194" s="83"/>
      <c r="E194" s="83"/>
      <c r="F194" s="85"/>
      <c r="G194" s="85"/>
      <c r="H194" s="83"/>
      <c r="I194" s="83"/>
      <c r="J194" s="83"/>
      <c r="K194" s="86"/>
      <c r="L194" s="83"/>
      <c r="M194" s="83"/>
      <c r="N194" s="83"/>
      <c r="O194" s="83"/>
      <c r="P194" s="83"/>
      <c r="Q194" s="83"/>
    </row>
    <row r="195" spans="1:17" ht="15.75" hidden="1" customHeight="1">
      <c r="A195" s="83"/>
      <c r="B195" s="83"/>
      <c r="C195" s="83"/>
      <c r="D195" s="83"/>
      <c r="E195" s="83"/>
      <c r="F195" s="85"/>
      <c r="G195" s="85"/>
      <c r="H195" s="83"/>
      <c r="I195" s="83"/>
      <c r="J195" s="83"/>
      <c r="K195" s="86"/>
      <c r="L195" s="83"/>
      <c r="M195" s="83"/>
      <c r="N195" s="83"/>
      <c r="O195" s="83"/>
      <c r="P195" s="83"/>
      <c r="Q195" s="83"/>
    </row>
    <row r="196" spans="1:17" ht="15.75" hidden="1" customHeight="1">
      <c r="A196" s="83"/>
      <c r="B196" s="83"/>
      <c r="C196" s="83"/>
      <c r="D196" s="83"/>
      <c r="E196" s="83"/>
      <c r="F196" s="85"/>
      <c r="G196" s="85"/>
      <c r="H196" s="83"/>
      <c r="I196" s="83"/>
      <c r="J196" s="83"/>
      <c r="K196" s="86"/>
      <c r="L196" s="83"/>
      <c r="M196" s="83"/>
      <c r="N196" s="83"/>
      <c r="O196" s="83"/>
      <c r="P196" s="83"/>
      <c r="Q196" s="83"/>
    </row>
    <row r="197" spans="1:17" ht="15.75" hidden="1" customHeight="1">
      <c r="A197" s="83"/>
      <c r="B197" s="83"/>
      <c r="C197" s="83"/>
      <c r="D197" s="83"/>
      <c r="E197" s="83"/>
      <c r="F197" s="85"/>
      <c r="G197" s="85"/>
      <c r="H197" s="83"/>
      <c r="I197" s="83"/>
      <c r="J197" s="83"/>
      <c r="K197" s="86"/>
      <c r="L197" s="83"/>
      <c r="M197" s="83"/>
      <c r="N197" s="83"/>
      <c r="O197" s="83"/>
      <c r="P197" s="83"/>
      <c r="Q197" s="83"/>
    </row>
    <row r="198" spans="1:17" ht="15.75" hidden="1" customHeight="1">
      <c r="A198" s="83"/>
      <c r="B198" s="83"/>
      <c r="C198" s="83"/>
      <c r="D198" s="83"/>
      <c r="E198" s="83"/>
      <c r="F198" s="85"/>
      <c r="G198" s="85"/>
      <c r="H198" s="83"/>
      <c r="I198" s="83"/>
      <c r="J198" s="83"/>
      <c r="K198" s="86"/>
      <c r="L198" s="83"/>
      <c r="M198" s="83"/>
      <c r="N198" s="83"/>
      <c r="O198" s="83"/>
      <c r="P198" s="83"/>
      <c r="Q198" s="83"/>
    </row>
    <row r="199" spans="1:17" ht="15.75" hidden="1" customHeight="1">
      <c r="A199" s="83"/>
      <c r="B199" s="83"/>
      <c r="C199" s="83"/>
      <c r="D199" s="83"/>
      <c r="E199" s="83"/>
      <c r="F199" s="85"/>
      <c r="G199" s="85"/>
      <c r="H199" s="83"/>
      <c r="I199" s="83"/>
      <c r="J199" s="83"/>
      <c r="K199" s="86"/>
      <c r="L199" s="83"/>
      <c r="M199" s="83"/>
      <c r="N199" s="83"/>
      <c r="O199" s="83"/>
      <c r="P199" s="83"/>
      <c r="Q199" s="83"/>
    </row>
    <row r="200" spans="1:17" ht="15.75" hidden="1" customHeight="1">
      <c r="A200" s="83"/>
      <c r="B200" s="83"/>
      <c r="C200" s="83"/>
      <c r="D200" s="83"/>
      <c r="E200" s="83"/>
      <c r="F200" s="85"/>
      <c r="G200" s="85"/>
      <c r="H200" s="83"/>
      <c r="I200" s="83"/>
      <c r="J200" s="83"/>
      <c r="K200" s="86"/>
      <c r="L200" s="83"/>
      <c r="M200" s="83"/>
      <c r="N200" s="83"/>
      <c r="O200" s="83"/>
      <c r="P200" s="83"/>
      <c r="Q200" s="83"/>
    </row>
    <row r="201" spans="1:17" ht="15.75" hidden="1" customHeight="1">
      <c r="A201" s="83"/>
      <c r="B201" s="83"/>
      <c r="C201" s="83"/>
      <c r="D201" s="83"/>
      <c r="E201" s="83"/>
      <c r="F201" s="85"/>
      <c r="G201" s="85"/>
      <c r="H201" s="83"/>
      <c r="I201" s="83"/>
      <c r="J201" s="83"/>
      <c r="K201" s="86"/>
      <c r="L201" s="83"/>
      <c r="M201" s="83"/>
      <c r="N201" s="83"/>
      <c r="O201" s="83"/>
      <c r="P201" s="83"/>
      <c r="Q201" s="83"/>
    </row>
    <row r="202" spans="1:17" ht="15.75" hidden="1" customHeight="1">
      <c r="A202" s="83"/>
      <c r="B202" s="83"/>
      <c r="C202" s="83"/>
      <c r="D202" s="83"/>
      <c r="E202" s="83"/>
      <c r="F202" s="85"/>
      <c r="G202" s="85"/>
      <c r="H202" s="83"/>
      <c r="I202" s="83"/>
      <c r="J202" s="83"/>
      <c r="K202" s="86"/>
      <c r="L202" s="83"/>
      <c r="M202" s="83"/>
      <c r="N202" s="83"/>
      <c r="O202" s="83"/>
      <c r="P202" s="83"/>
      <c r="Q202" s="83"/>
    </row>
    <row r="203" spans="1:17" ht="15.75" hidden="1" customHeight="1">
      <c r="A203" s="83"/>
      <c r="B203" s="83"/>
      <c r="C203" s="83"/>
      <c r="D203" s="83"/>
      <c r="E203" s="83"/>
      <c r="F203" s="85"/>
      <c r="G203" s="85"/>
      <c r="H203" s="83"/>
      <c r="I203" s="83"/>
      <c r="J203" s="83"/>
      <c r="K203" s="86"/>
      <c r="L203" s="83"/>
      <c r="M203" s="83"/>
      <c r="N203" s="83"/>
      <c r="O203" s="83"/>
      <c r="P203" s="83"/>
      <c r="Q203" s="83"/>
    </row>
    <row r="204" spans="1:17" ht="15.75" hidden="1" customHeight="1">
      <c r="A204" s="83"/>
      <c r="B204" s="83"/>
      <c r="C204" s="83"/>
      <c r="D204" s="83"/>
      <c r="E204" s="83"/>
      <c r="F204" s="85"/>
      <c r="G204" s="85"/>
      <c r="H204" s="83"/>
      <c r="I204" s="83"/>
      <c r="J204" s="83"/>
      <c r="K204" s="86"/>
      <c r="L204" s="83"/>
      <c r="M204" s="83"/>
      <c r="N204" s="83"/>
      <c r="O204" s="83"/>
      <c r="P204" s="83"/>
      <c r="Q204" s="83"/>
    </row>
    <row r="205" spans="1:17" ht="15.75" hidden="1" customHeight="1">
      <c r="A205" s="83"/>
      <c r="B205" s="83"/>
      <c r="C205" s="83"/>
      <c r="D205" s="83"/>
      <c r="E205" s="83"/>
      <c r="F205" s="85"/>
      <c r="G205" s="85"/>
      <c r="H205" s="83"/>
      <c r="I205" s="83"/>
      <c r="J205" s="83"/>
      <c r="K205" s="86"/>
      <c r="L205" s="83"/>
      <c r="M205" s="83"/>
      <c r="N205" s="83"/>
      <c r="O205" s="83"/>
      <c r="P205" s="83"/>
      <c r="Q205" s="83"/>
    </row>
    <row r="206" spans="1:17" ht="15.75" hidden="1" customHeight="1">
      <c r="A206" s="83"/>
      <c r="B206" s="83"/>
      <c r="C206" s="83"/>
      <c r="D206" s="83"/>
      <c r="E206" s="83"/>
      <c r="F206" s="85"/>
      <c r="G206" s="85"/>
      <c r="H206" s="83"/>
      <c r="I206" s="83"/>
      <c r="J206" s="83"/>
      <c r="K206" s="86"/>
      <c r="L206" s="83"/>
      <c r="M206" s="83"/>
      <c r="N206" s="83"/>
      <c r="O206" s="83"/>
      <c r="P206" s="83"/>
      <c r="Q206" s="83"/>
    </row>
    <row r="207" spans="1:17" ht="15.75" hidden="1" customHeight="1">
      <c r="A207" s="83"/>
      <c r="B207" s="83"/>
      <c r="C207" s="83"/>
      <c r="D207" s="83"/>
      <c r="E207" s="83"/>
      <c r="F207" s="85"/>
      <c r="G207" s="85"/>
      <c r="H207" s="83"/>
      <c r="I207" s="83"/>
      <c r="J207" s="83"/>
      <c r="K207" s="86"/>
      <c r="L207" s="83"/>
      <c r="M207" s="83"/>
      <c r="N207" s="83"/>
      <c r="O207" s="83"/>
      <c r="P207" s="83"/>
      <c r="Q207" s="83"/>
    </row>
    <row r="208" spans="1:17" ht="15.75" hidden="1" customHeight="1">
      <c r="A208" s="83"/>
      <c r="B208" s="83"/>
      <c r="C208" s="83"/>
      <c r="D208" s="83"/>
      <c r="E208" s="83"/>
      <c r="F208" s="85"/>
      <c r="G208" s="85"/>
      <c r="H208" s="83"/>
      <c r="I208" s="83"/>
      <c r="J208" s="83"/>
      <c r="K208" s="86"/>
      <c r="L208" s="83"/>
      <c r="M208" s="83"/>
      <c r="N208" s="83"/>
      <c r="O208" s="83"/>
      <c r="P208" s="83"/>
      <c r="Q208" s="83"/>
    </row>
    <row r="209" spans="1:17" ht="15.75" hidden="1" customHeight="1">
      <c r="A209" s="83"/>
      <c r="B209" s="83"/>
      <c r="C209" s="83"/>
      <c r="D209" s="83"/>
      <c r="E209" s="83"/>
      <c r="F209" s="85"/>
      <c r="G209" s="85"/>
      <c r="H209" s="83"/>
      <c r="I209" s="83"/>
      <c r="J209" s="83"/>
      <c r="K209" s="86"/>
      <c r="L209" s="83"/>
      <c r="M209" s="83"/>
      <c r="N209" s="83"/>
      <c r="O209" s="83"/>
      <c r="P209" s="83"/>
      <c r="Q209" s="83"/>
    </row>
    <row r="210" spans="1:17" ht="15.75" hidden="1" customHeight="1">
      <c r="A210" s="83"/>
      <c r="B210" s="83"/>
      <c r="C210" s="83"/>
      <c r="D210" s="83"/>
      <c r="E210" s="83"/>
      <c r="F210" s="85"/>
      <c r="G210" s="85"/>
      <c r="H210" s="83"/>
      <c r="I210" s="83"/>
      <c r="J210" s="83"/>
      <c r="K210" s="86"/>
      <c r="L210" s="83"/>
      <c r="M210" s="83"/>
      <c r="N210" s="83"/>
      <c r="O210" s="83"/>
      <c r="P210" s="83"/>
      <c r="Q210" s="83"/>
    </row>
    <row r="211" spans="1:17" ht="15.75" hidden="1" customHeight="1">
      <c r="A211" s="83"/>
      <c r="B211" s="83"/>
      <c r="C211" s="83"/>
      <c r="D211" s="83"/>
      <c r="E211" s="83"/>
      <c r="F211" s="85"/>
      <c r="G211" s="85"/>
      <c r="H211" s="83"/>
      <c r="I211" s="83"/>
      <c r="J211" s="83"/>
      <c r="K211" s="86"/>
      <c r="L211" s="83"/>
      <c r="M211" s="83"/>
      <c r="N211" s="83"/>
      <c r="O211" s="83"/>
      <c r="P211" s="83"/>
      <c r="Q211" s="83"/>
    </row>
    <row r="212" spans="1:17" ht="15.75" hidden="1" customHeight="1">
      <c r="A212" s="83"/>
      <c r="B212" s="83"/>
      <c r="C212" s="83"/>
      <c r="D212" s="83"/>
      <c r="E212" s="83"/>
      <c r="F212" s="85"/>
      <c r="G212" s="85"/>
      <c r="H212" s="83"/>
      <c r="I212" s="83"/>
      <c r="J212" s="83"/>
      <c r="K212" s="86"/>
      <c r="L212" s="83"/>
      <c r="M212" s="83"/>
      <c r="N212" s="83"/>
      <c r="O212" s="83"/>
      <c r="P212" s="83"/>
      <c r="Q212" s="83"/>
    </row>
    <row r="213" spans="1:17" ht="15.75" hidden="1" customHeight="1">
      <c r="A213" s="83"/>
      <c r="B213" s="83"/>
      <c r="C213" s="83"/>
      <c r="D213" s="83"/>
      <c r="E213" s="83"/>
      <c r="F213" s="85"/>
      <c r="G213" s="85"/>
      <c r="H213" s="83"/>
      <c r="I213" s="83"/>
      <c r="J213" s="83"/>
      <c r="K213" s="86"/>
      <c r="L213" s="83"/>
      <c r="M213" s="83"/>
      <c r="N213" s="83"/>
      <c r="O213" s="83"/>
      <c r="P213" s="83"/>
      <c r="Q213" s="83"/>
    </row>
    <row r="214" spans="1:17" ht="15.75" hidden="1" customHeight="1">
      <c r="A214" s="83"/>
      <c r="B214" s="83"/>
      <c r="C214" s="83"/>
      <c r="D214" s="83"/>
      <c r="E214" s="83"/>
      <c r="F214" s="85"/>
      <c r="G214" s="85"/>
      <c r="H214" s="83"/>
      <c r="I214" s="83"/>
      <c r="J214" s="83"/>
      <c r="K214" s="86"/>
      <c r="L214" s="83"/>
      <c r="M214" s="83"/>
      <c r="N214" s="83"/>
      <c r="O214" s="83"/>
      <c r="P214" s="83"/>
      <c r="Q214" s="83"/>
    </row>
    <row r="215" spans="1:17" ht="15.75" hidden="1" customHeight="1">
      <c r="A215" s="83"/>
      <c r="B215" s="83"/>
      <c r="C215" s="83"/>
      <c r="D215" s="83"/>
      <c r="E215" s="83"/>
      <c r="F215" s="85"/>
      <c r="G215" s="85"/>
      <c r="H215" s="83"/>
      <c r="I215" s="83"/>
      <c r="J215" s="83"/>
      <c r="K215" s="86"/>
      <c r="L215" s="83"/>
      <c r="M215" s="83"/>
      <c r="N215" s="83"/>
      <c r="O215" s="83"/>
      <c r="P215" s="83"/>
      <c r="Q215" s="83"/>
    </row>
    <row r="216" spans="1:17" ht="15.75" hidden="1" customHeight="1">
      <c r="A216" s="83"/>
      <c r="B216" s="83"/>
      <c r="C216" s="83"/>
      <c r="D216" s="83"/>
      <c r="E216" s="83"/>
      <c r="F216" s="85"/>
      <c r="G216" s="85"/>
      <c r="H216" s="83"/>
      <c r="I216" s="83"/>
      <c r="J216" s="83"/>
      <c r="K216" s="86"/>
      <c r="L216" s="83"/>
      <c r="M216" s="83"/>
      <c r="N216" s="83"/>
      <c r="O216" s="83"/>
      <c r="P216" s="83"/>
      <c r="Q216" s="83"/>
    </row>
    <row r="217" spans="1:17" ht="15.75" hidden="1" customHeight="1">
      <c r="A217" s="83"/>
      <c r="B217" s="83"/>
      <c r="C217" s="83"/>
      <c r="D217" s="83"/>
      <c r="E217" s="83"/>
      <c r="F217" s="85"/>
      <c r="G217" s="85"/>
      <c r="H217" s="83"/>
      <c r="I217" s="83"/>
      <c r="J217" s="83"/>
      <c r="K217" s="86"/>
      <c r="L217" s="83"/>
      <c r="M217" s="83"/>
      <c r="N217" s="83"/>
      <c r="O217" s="83"/>
      <c r="P217" s="83"/>
      <c r="Q217" s="83"/>
    </row>
    <row r="218" spans="1:17" ht="15.75" hidden="1" customHeight="1">
      <c r="A218" s="83"/>
      <c r="B218" s="83"/>
      <c r="C218" s="83"/>
      <c r="D218" s="83"/>
      <c r="E218" s="83"/>
      <c r="F218" s="85"/>
      <c r="G218" s="85"/>
      <c r="H218" s="83"/>
      <c r="I218" s="83"/>
      <c r="J218" s="83"/>
      <c r="K218" s="86"/>
      <c r="L218" s="83"/>
      <c r="M218" s="83"/>
      <c r="N218" s="83"/>
      <c r="O218" s="83"/>
      <c r="P218" s="83"/>
      <c r="Q218" s="83"/>
    </row>
    <row r="219" spans="1:17" ht="15.75" hidden="1" customHeight="1">
      <c r="A219" s="83"/>
      <c r="B219" s="83"/>
      <c r="C219" s="83"/>
      <c r="D219" s="83"/>
      <c r="E219" s="83"/>
      <c r="F219" s="85"/>
      <c r="G219" s="85"/>
      <c r="H219" s="83"/>
      <c r="I219" s="83"/>
      <c r="J219" s="83"/>
      <c r="K219" s="86"/>
      <c r="L219" s="83"/>
      <c r="M219" s="83"/>
      <c r="N219" s="83"/>
      <c r="O219" s="83"/>
      <c r="P219" s="83"/>
      <c r="Q219" s="83"/>
    </row>
    <row r="220" spans="1:17" ht="15.75" hidden="1" customHeight="1">
      <c r="A220" s="83"/>
      <c r="B220" s="83"/>
      <c r="C220" s="83"/>
      <c r="D220" s="83"/>
      <c r="E220" s="83"/>
      <c r="F220" s="85"/>
      <c r="G220" s="85"/>
      <c r="H220" s="83"/>
      <c r="I220" s="83"/>
      <c r="J220" s="83"/>
      <c r="K220" s="86"/>
      <c r="L220" s="83"/>
      <c r="M220" s="83"/>
      <c r="N220" s="83"/>
      <c r="O220" s="83"/>
      <c r="P220" s="83"/>
      <c r="Q220" s="83"/>
    </row>
    <row r="221" spans="1:17" ht="15.75" hidden="1" customHeight="1">
      <c r="A221" s="83"/>
      <c r="B221" s="83"/>
      <c r="C221" s="83"/>
      <c r="D221" s="83"/>
      <c r="E221" s="83"/>
      <c r="F221" s="85"/>
      <c r="G221" s="85"/>
      <c r="H221" s="83"/>
      <c r="I221" s="83"/>
      <c r="J221" s="83"/>
      <c r="K221" s="86"/>
      <c r="L221" s="83"/>
      <c r="M221" s="83"/>
      <c r="N221" s="83"/>
      <c r="O221" s="83"/>
      <c r="P221" s="83"/>
      <c r="Q221" s="83"/>
    </row>
    <row r="222" spans="1:17" ht="15.75" hidden="1" customHeight="1">
      <c r="A222" s="83"/>
      <c r="B222" s="83"/>
      <c r="C222" s="83"/>
      <c r="D222" s="83"/>
      <c r="E222" s="83"/>
      <c r="F222" s="85"/>
      <c r="G222" s="85"/>
      <c r="H222" s="83"/>
      <c r="I222" s="83"/>
      <c r="J222" s="83"/>
      <c r="K222" s="86"/>
      <c r="L222" s="83"/>
      <c r="M222" s="83"/>
      <c r="N222" s="83"/>
      <c r="O222" s="83"/>
      <c r="P222" s="83"/>
      <c r="Q222" s="83"/>
    </row>
    <row r="223" spans="1:17" ht="15.75" hidden="1" customHeight="1">
      <c r="A223" s="83"/>
      <c r="B223" s="83"/>
      <c r="C223" s="83"/>
      <c r="D223" s="83"/>
      <c r="E223" s="83"/>
      <c r="F223" s="85"/>
      <c r="G223" s="85"/>
      <c r="H223" s="83"/>
      <c r="I223" s="83"/>
      <c r="J223" s="83"/>
      <c r="K223" s="86"/>
      <c r="L223" s="83"/>
      <c r="M223" s="83"/>
      <c r="N223" s="83"/>
      <c r="O223" s="83"/>
      <c r="P223" s="83"/>
      <c r="Q223" s="83"/>
    </row>
    <row r="224" spans="1:17" ht="15.75" hidden="1" customHeight="1">
      <c r="A224" s="83"/>
      <c r="B224" s="83"/>
      <c r="C224" s="83"/>
      <c r="D224" s="83"/>
      <c r="E224" s="83"/>
      <c r="F224" s="85"/>
      <c r="G224" s="85"/>
      <c r="H224" s="83"/>
      <c r="I224" s="83"/>
      <c r="J224" s="83"/>
      <c r="K224" s="86"/>
      <c r="L224" s="83"/>
      <c r="M224" s="83"/>
      <c r="N224" s="83"/>
      <c r="O224" s="83"/>
      <c r="P224" s="83"/>
      <c r="Q224" s="83"/>
    </row>
    <row r="225" spans="1:17" ht="15.75" hidden="1" customHeight="1">
      <c r="A225" s="83"/>
      <c r="B225" s="83"/>
      <c r="C225" s="83"/>
      <c r="D225" s="83"/>
      <c r="E225" s="83"/>
      <c r="F225" s="85"/>
      <c r="G225" s="85"/>
      <c r="H225" s="83"/>
      <c r="I225" s="83"/>
      <c r="J225" s="83"/>
      <c r="K225" s="86"/>
      <c r="L225" s="83"/>
      <c r="M225" s="83"/>
      <c r="N225" s="83"/>
      <c r="O225" s="83"/>
      <c r="P225" s="83"/>
      <c r="Q225" s="83"/>
    </row>
    <row r="226" spans="1:17" ht="15.75" hidden="1" customHeight="1">
      <c r="A226" s="83"/>
      <c r="B226" s="83"/>
      <c r="C226" s="83"/>
      <c r="D226" s="83"/>
      <c r="E226" s="83"/>
      <c r="F226" s="85"/>
      <c r="G226" s="85"/>
      <c r="H226" s="83"/>
      <c r="I226" s="83"/>
      <c r="J226" s="83"/>
      <c r="K226" s="86"/>
      <c r="L226" s="83"/>
      <c r="M226" s="83"/>
      <c r="N226" s="83"/>
      <c r="O226" s="83"/>
      <c r="P226" s="83"/>
      <c r="Q226" s="83"/>
    </row>
    <row r="227" spans="1:17" ht="15.75" hidden="1" customHeight="1">
      <c r="A227" s="83"/>
      <c r="B227" s="83"/>
      <c r="C227" s="83"/>
      <c r="D227" s="83"/>
      <c r="E227" s="83"/>
      <c r="F227" s="85"/>
      <c r="G227" s="85"/>
      <c r="H227" s="83"/>
      <c r="I227" s="83"/>
      <c r="J227" s="83"/>
      <c r="K227" s="86"/>
      <c r="L227" s="83"/>
      <c r="M227" s="83"/>
      <c r="N227" s="83"/>
      <c r="O227" s="83"/>
      <c r="P227" s="83"/>
      <c r="Q227" s="83"/>
    </row>
    <row r="228" spans="1:17" ht="15.75" hidden="1" customHeight="1">
      <c r="A228" s="83"/>
      <c r="B228" s="83"/>
      <c r="C228" s="83"/>
      <c r="D228" s="83"/>
      <c r="E228" s="83"/>
      <c r="F228" s="85"/>
      <c r="G228" s="85"/>
      <c r="H228" s="83"/>
      <c r="I228" s="83"/>
      <c r="J228" s="83"/>
      <c r="K228" s="86"/>
      <c r="L228" s="83"/>
      <c r="M228" s="83"/>
      <c r="N228" s="83"/>
      <c r="O228" s="83"/>
      <c r="P228" s="83"/>
      <c r="Q228" s="83"/>
    </row>
    <row r="229" spans="1:17" ht="15.75" hidden="1" customHeight="1">
      <c r="A229" s="83"/>
      <c r="B229" s="83"/>
      <c r="C229" s="83"/>
      <c r="D229" s="83"/>
      <c r="E229" s="83"/>
      <c r="F229" s="85"/>
      <c r="G229" s="85"/>
      <c r="H229" s="83"/>
      <c r="I229" s="83"/>
      <c r="J229" s="83"/>
      <c r="K229" s="86"/>
      <c r="L229" s="83"/>
      <c r="M229" s="83"/>
      <c r="N229" s="83"/>
      <c r="O229" s="83"/>
      <c r="P229" s="83"/>
      <c r="Q229" s="83"/>
    </row>
    <row r="230" spans="1:17" ht="15.75" hidden="1" customHeight="1">
      <c r="A230" s="83"/>
      <c r="B230" s="83"/>
      <c r="C230" s="83"/>
      <c r="D230" s="83"/>
      <c r="E230" s="83"/>
      <c r="F230" s="85"/>
      <c r="G230" s="85"/>
      <c r="H230" s="83"/>
      <c r="I230" s="83"/>
      <c r="J230" s="83"/>
      <c r="K230" s="86"/>
      <c r="L230" s="83"/>
      <c r="M230" s="83"/>
      <c r="N230" s="83"/>
      <c r="O230" s="83"/>
      <c r="P230" s="83"/>
      <c r="Q230" s="83"/>
    </row>
    <row r="231" spans="1:17" ht="15.75" hidden="1" customHeight="1">
      <c r="A231" s="83"/>
      <c r="B231" s="83"/>
      <c r="C231" s="83"/>
      <c r="D231" s="83"/>
      <c r="E231" s="83"/>
      <c r="F231" s="85"/>
      <c r="G231" s="85"/>
      <c r="H231" s="83"/>
      <c r="I231" s="83"/>
      <c r="J231" s="83"/>
      <c r="K231" s="86"/>
      <c r="L231" s="83"/>
      <c r="M231" s="83"/>
      <c r="N231" s="83"/>
      <c r="O231" s="83"/>
      <c r="P231" s="83"/>
      <c r="Q231" s="83"/>
    </row>
    <row r="232" spans="1:17" ht="15.75" hidden="1" customHeight="1">
      <c r="A232" s="83"/>
      <c r="B232" s="83"/>
      <c r="C232" s="83"/>
      <c r="D232" s="83"/>
      <c r="E232" s="83"/>
      <c r="F232" s="85"/>
      <c r="G232" s="85"/>
      <c r="H232" s="83"/>
      <c r="I232" s="83"/>
      <c r="J232" s="83"/>
      <c r="K232" s="86"/>
      <c r="L232" s="83"/>
      <c r="M232" s="83"/>
      <c r="N232" s="83"/>
      <c r="O232" s="83"/>
      <c r="P232" s="83"/>
      <c r="Q232" s="83"/>
    </row>
    <row r="233" spans="1:17" ht="15.75" hidden="1" customHeight="1">
      <c r="A233" s="83"/>
      <c r="B233" s="83"/>
      <c r="C233" s="83"/>
      <c r="D233" s="83"/>
      <c r="E233" s="83"/>
      <c r="F233" s="85"/>
      <c r="G233" s="85"/>
      <c r="H233" s="83"/>
      <c r="I233" s="83"/>
      <c r="J233" s="83"/>
      <c r="K233" s="86"/>
      <c r="L233" s="83"/>
      <c r="M233" s="83"/>
      <c r="N233" s="83"/>
      <c r="O233" s="83"/>
      <c r="P233" s="83"/>
      <c r="Q233" s="83"/>
    </row>
    <row r="234" spans="1:17" ht="15.75" hidden="1" customHeight="1">
      <c r="A234" s="83"/>
      <c r="B234" s="83"/>
      <c r="C234" s="83"/>
      <c r="D234" s="83"/>
      <c r="E234" s="83"/>
      <c r="F234" s="85"/>
      <c r="G234" s="85"/>
      <c r="H234" s="83"/>
      <c r="I234" s="83"/>
      <c r="J234" s="83"/>
      <c r="K234" s="86"/>
      <c r="L234" s="83"/>
      <c r="M234" s="83"/>
      <c r="N234" s="83"/>
      <c r="O234" s="83"/>
      <c r="P234" s="83"/>
      <c r="Q234" s="83"/>
    </row>
    <row r="235" spans="1:17" ht="15.75" hidden="1" customHeight="1">
      <c r="A235" s="83"/>
      <c r="B235" s="83"/>
      <c r="C235" s="83"/>
      <c r="D235" s="83"/>
      <c r="E235" s="83"/>
      <c r="F235" s="85"/>
      <c r="G235" s="85"/>
      <c r="H235" s="83"/>
      <c r="I235" s="83"/>
      <c r="J235" s="83"/>
      <c r="K235" s="86"/>
      <c r="L235" s="83"/>
      <c r="M235" s="83"/>
      <c r="N235" s="83"/>
      <c r="O235" s="83"/>
      <c r="P235" s="83"/>
      <c r="Q235" s="83"/>
    </row>
    <row r="236" spans="1:17" ht="15.75" hidden="1" customHeight="1">
      <c r="A236" s="83"/>
      <c r="B236" s="83"/>
      <c r="C236" s="83"/>
      <c r="D236" s="83"/>
      <c r="E236" s="83"/>
      <c r="F236" s="85"/>
      <c r="G236" s="85"/>
      <c r="H236" s="83"/>
      <c r="I236" s="83"/>
      <c r="J236" s="83"/>
      <c r="K236" s="86"/>
      <c r="L236" s="83"/>
      <c r="M236" s="83"/>
      <c r="N236" s="83"/>
      <c r="O236" s="83"/>
      <c r="P236" s="83"/>
      <c r="Q236" s="83"/>
    </row>
    <row r="237" spans="1:17" ht="15.75" hidden="1" customHeight="1">
      <c r="A237" s="83"/>
      <c r="B237" s="83"/>
      <c r="C237" s="83"/>
      <c r="D237" s="83"/>
      <c r="E237" s="83"/>
      <c r="F237" s="85"/>
      <c r="G237" s="85"/>
      <c r="H237" s="83"/>
      <c r="I237" s="83"/>
      <c r="J237" s="83"/>
      <c r="K237" s="86"/>
      <c r="L237" s="83"/>
      <c r="M237" s="83"/>
      <c r="N237" s="83"/>
      <c r="O237" s="83"/>
      <c r="P237" s="83"/>
      <c r="Q237" s="83"/>
    </row>
    <row r="238" spans="1:17" ht="15.75" hidden="1" customHeight="1">
      <c r="A238" s="83"/>
      <c r="B238" s="83"/>
      <c r="C238" s="83"/>
      <c r="D238" s="83"/>
      <c r="E238" s="83"/>
      <c r="F238" s="85"/>
      <c r="G238" s="85"/>
      <c r="H238" s="83"/>
      <c r="I238" s="83"/>
      <c r="J238" s="83"/>
      <c r="K238" s="86"/>
      <c r="L238" s="83"/>
      <c r="M238" s="83"/>
      <c r="N238" s="83"/>
      <c r="O238" s="83"/>
      <c r="P238" s="83"/>
      <c r="Q238" s="83"/>
    </row>
    <row r="239" spans="1:17" ht="15.75" hidden="1" customHeight="1">
      <c r="A239" s="83"/>
      <c r="B239" s="83"/>
      <c r="C239" s="83"/>
      <c r="D239" s="83"/>
      <c r="E239" s="83"/>
      <c r="F239" s="85"/>
      <c r="G239" s="85"/>
      <c r="H239" s="83"/>
      <c r="I239" s="83"/>
      <c r="J239" s="83"/>
      <c r="K239" s="86"/>
      <c r="L239" s="83"/>
      <c r="M239" s="83"/>
      <c r="N239" s="83"/>
      <c r="O239" s="83"/>
      <c r="P239" s="83"/>
      <c r="Q239" s="83"/>
    </row>
    <row r="240" spans="1:17" ht="15.75" hidden="1" customHeight="1">
      <c r="A240" s="83"/>
      <c r="B240" s="83"/>
      <c r="C240" s="83"/>
      <c r="D240" s="83"/>
      <c r="E240" s="83"/>
      <c r="F240" s="85"/>
      <c r="G240" s="85"/>
      <c r="H240" s="83"/>
      <c r="I240" s="83"/>
      <c r="J240" s="83"/>
      <c r="K240" s="86"/>
      <c r="L240" s="83"/>
      <c r="M240" s="83"/>
      <c r="N240" s="83"/>
      <c r="O240" s="83"/>
      <c r="P240" s="83"/>
      <c r="Q240" s="83"/>
    </row>
    <row r="241" spans="1:17" ht="15.75" hidden="1" customHeight="1">
      <c r="A241" s="83"/>
      <c r="B241" s="83"/>
      <c r="C241" s="83"/>
      <c r="D241" s="83"/>
      <c r="E241" s="83"/>
      <c r="F241" s="85"/>
      <c r="G241" s="85"/>
      <c r="H241" s="83"/>
      <c r="I241" s="83"/>
      <c r="J241" s="83"/>
      <c r="K241" s="86"/>
      <c r="L241" s="83"/>
      <c r="M241" s="83"/>
      <c r="N241" s="83"/>
      <c r="O241" s="83"/>
      <c r="P241" s="83"/>
      <c r="Q241" s="83"/>
    </row>
    <row r="242" spans="1:17" ht="15.75" hidden="1" customHeight="1">
      <c r="A242" s="83"/>
      <c r="B242" s="83"/>
      <c r="C242" s="83"/>
      <c r="D242" s="83"/>
      <c r="E242" s="83"/>
      <c r="F242" s="85"/>
      <c r="G242" s="85"/>
      <c r="H242" s="83"/>
      <c r="I242" s="83"/>
      <c r="J242" s="83"/>
      <c r="K242" s="86"/>
      <c r="L242" s="83"/>
      <c r="M242" s="83"/>
      <c r="N242" s="83"/>
      <c r="O242" s="83"/>
      <c r="P242" s="83"/>
      <c r="Q242" s="83"/>
    </row>
    <row r="243" spans="1:17" ht="15.75" hidden="1" customHeight="1">
      <c r="A243" s="83"/>
      <c r="B243" s="83"/>
      <c r="C243" s="83"/>
      <c r="D243" s="83"/>
      <c r="E243" s="83"/>
      <c r="F243" s="85"/>
      <c r="G243" s="85"/>
      <c r="H243" s="83"/>
      <c r="I243" s="83"/>
      <c r="J243" s="83"/>
      <c r="K243" s="86"/>
      <c r="L243" s="83"/>
      <c r="M243" s="83"/>
      <c r="N243" s="83"/>
      <c r="O243" s="83"/>
      <c r="P243" s="83"/>
      <c r="Q243" s="83"/>
    </row>
    <row r="244" spans="1:17" ht="15.75" hidden="1" customHeight="1">
      <c r="A244" s="83"/>
      <c r="B244" s="83"/>
      <c r="C244" s="83"/>
      <c r="D244" s="83"/>
      <c r="E244" s="83"/>
      <c r="F244" s="85"/>
      <c r="G244" s="85"/>
      <c r="H244" s="83"/>
      <c r="I244" s="83"/>
      <c r="J244" s="83"/>
      <c r="K244" s="86"/>
      <c r="L244" s="83"/>
      <c r="M244" s="83"/>
      <c r="N244" s="83"/>
      <c r="O244" s="83"/>
      <c r="P244" s="83"/>
      <c r="Q244" s="83"/>
    </row>
    <row r="245" spans="1:17" ht="15.75" hidden="1" customHeight="1">
      <c r="A245" s="83"/>
      <c r="B245" s="83"/>
      <c r="C245" s="83"/>
      <c r="D245" s="83"/>
      <c r="E245" s="83"/>
      <c r="F245" s="85"/>
      <c r="G245" s="85"/>
      <c r="H245" s="83"/>
      <c r="I245" s="83"/>
      <c r="J245" s="83"/>
      <c r="K245" s="86"/>
      <c r="L245" s="83"/>
      <c r="M245" s="83"/>
      <c r="N245" s="83"/>
      <c r="O245" s="83"/>
      <c r="P245" s="83"/>
      <c r="Q245" s="83"/>
    </row>
    <row r="246" spans="1:17" ht="15.75" hidden="1" customHeight="1">
      <c r="A246" s="83"/>
      <c r="B246" s="83"/>
      <c r="C246" s="83"/>
      <c r="D246" s="83"/>
      <c r="E246" s="83"/>
      <c r="F246" s="85"/>
      <c r="G246" s="85"/>
      <c r="H246" s="83"/>
      <c r="I246" s="83"/>
      <c r="J246" s="83"/>
      <c r="K246" s="86"/>
      <c r="L246" s="83"/>
      <c r="M246" s="83"/>
      <c r="N246" s="83"/>
      <c r="O246" s="83"/>
      <c r="P246" s="83"/>
      <c r="Q246" s="83"/>
    </row>
    <row r="247" spans="1:17" ht="15.75" hidden="1" customHeight="1">
      <c r="A247" s="83"/>
      <c r="B247" s="83"/>
      <c r="C247" s="83"/>
      <c r="D247" s="83"/>
      <c r="E247" s="83"/>
      <c r="F247" s="85"/>
      <c r="G247" s="85"/>
      <c r="H247" s="83"/>
      <c r="I247" s="83"/>
      <c r="J247" s="83"/>
      <c r="K247" s="86"/>
      <c r="L247" s="83"/>
      <c r="M247" s="83"/>
      <c r="N247" s="83"/>
      <c r="O247" s="83"/>
      <c r="P247" s="83"/>
      <c r="Q247" s="83"/>
    </row>
    <row r="248" spans="1:17" ht="15.75" hidden="1" customHeight="1">
      <c r="A248" s="83"/>
      <c r="B248" s="83"/>
      <c r="C248" s="83"/>
      <c r="D248" s="83"/>
      <c r="E248" s="83"/>
      <c r="F248" s="85"/>
      <c r="G248" s="85"/>
      <c r="H248" s="83"/>
      <c r="I248" s="83"/>
      <c r="J248" s="83"/>
      <c r="K248" s="86"/>
      <c r="L248" s="83"/>
      <c r="M248" s="83"/>
      <c r="N248" s="83"/>
      <c r="O248" s="83"/>
      <c r="P248" s="83"/>
      <c r="Q248" s="83"/>
    </row>
    <row r="249" spans="1:17" ht="15.75" hidden="1" customHeight="1">
      <c r="A249" s="83"/>
      <c r="B249" s="83"/>
      <c r="C249" s="83"/>
      <c r="D249" s="83"/>
      <c r="E249" s="83"/>
      <c r="F249" s="85"/>
      <c r="G249" s="85"/>
      <c r="H249" s="83"/>
      <c r="I249" s="83"/>
      <c r="J249" s="83"/>
      <c r="K249" s="86"/>
      <c r="L249" s="83"/>
      <c r="M249" s="83"/>
      <c r="N249" s="83"/>
      <c r="O249" s="83"/>
      <c r="P249" s="83"/>
      <c r="Q249" s="83"/>
    </row>
    <row r="250" spans="1:17" ht="15.75" hidden="1" customHeight="1">
      <c r="A250" s="83"/>
      <c r="B250" s="83"/>
      <c r="C250" s="83"/>
      <c r="D250" s="83"/>
      <c r="E250" s="83"/>
      <c r="F250" s="85"/>
      <c r="G250" s="85"/>
      <c r="H250" s="83"/>
      <c r="I250" s="83"/>
      <c r="J250" s="83"/>
      <c r="K250" s="86"/>
      <c r="L250" s="83"/>
      <c r="M250" s="83"/>
      <c r="N250" s="83"/>
      <c r="O250" s="83"/>
      <c r="P250" s="83"/>
      <c r="Q250" s="83"/>
    </row>
    <row r="251" spans="1:17" ht="15.75" hidden="1" customHeight="1">
      <c r="A251" s="83"/>
      <c r="B251" s="83"/>
      <c r="C251" s="83"/>
      <c r="D251" s="83"/>
      <c r="E251" s="83"/>
      <c r="F251" s="85"/>
      <c r="G251" s="85"/>
      <c r="H251" s="83"/>
      <c r="I251" s="83"/>
      <c r="J251" s="83"/>
      <c r="K251" s="86"/>
      <c r="L251" s="83"/>
      <c r="M251" s="83"/>
      <c r="N251" s="83"/>
      <c r="O251" s="83"/>
      <c r="P251" s="83"/>
      <c r="Q251" s="83"/>
    </row>
    <row r="252" spans="1:17" ht="15.75" hidden="1" customHeight="1">
      <c r="A252" s="83"/>
      <c r="B252" s="83"/>
      <c r="C252" s="83"/>
      <c r="D252" s="83"/>
      <c r="E252" s="83"/>
      <c r="F252" s="85"/>
      <c r="G252" s="85"/>
      <c r="H252" s="83"/>
      <c r="I252" s="83"/>
      <c r="J252" s="83"/>
      <c r="K252" s="86"/>
      <c r="L252" s="83"/>
      <c r="M252" s="83"/>
      <c r="N252" s="83"/>
      <c r="O252" s="83"/>
      <c r="P252" s="83"/>
      <c r="Q252" s="83"/>
    </row>
    <row r="253" spans="1:17" ht="15.75" hidden="1" customHeight="1">
      <c r="A253" s="83"/>
      <c r="B253" s="83"/>
      <c r="C253" s="83"/>
      <c r="D253" s="83"/>
      <c r="E253" s="83"/>
      <c r="F253" s="85"/>
      <c r="G253" s="85"/>
      <c r="H253" s="83"/>
      <c r="I253" s="83"/>
      <c r="J253" s="83"/>
      <c r="K253" s="86"/>
      <c r="L253" s="83"/>
      <c r="M253" s="83"/>
      <c r="N253" s="83"/>
      <c r="O253" s="83"/>
      <c r="P253" s="83"/>
      <c r="Q253" s="83"/>
    </row>
    <row r="254" spans="1:17" ht="15.75" hidden="1" customHeight="1">
      <c r="A254" s="83"/>
      <c r="B254" s="83"/>
      <c r="C254" s="83"/>
      <c r="D254" s="83"/>
      <c r="E254" s="83"/>
      <c r="F254" s="85"/>
      <c r="G254" s="85"/>
      <c r="H254" s="83"/>
      <c r="I254" s="83"/>
      <c r="J254" s="83"/>
      <c r="K254" s="86"/>
      <c r="L254" s="83"/>
      <c r="M254" s="83"/>
      <c r="N254" s="83"/>
      <c r="O254" s="83"/>
      <c r="P254" s="83"/>
      <c r="Q254" s="83"/>
    </row>
    <row r="255" spans="1:17" ht="15.75" hidden="1" customHeight="1">
      <c r="A255" s="83"/>
      <c r="B255" s="83"/>
      <c r="C255" s="83"/>
      <c r="D255" s="83"/>
      <c r="E255" s="83"/>
      <c r="F255" s="85"/>
      <c r="G255" s="85"/>
      <c r="H255" s="83"/>
      <c r="I255" s="83"/>
      <c r="J255" s="83"/>
      <c r="K255" s="86"/>
      <c r="L255" s="83"/>
      <c r="M255" s="83"/>
      <c r="N255" s="83"/>
      <c r="O255" s="83"/>
      <c r="P255" s="83"/>
      <c r="Q255" s="83"/>
    </row>
    <row r="256" spans="1:17" ht="15.75" hidden="1" customHeight="1">
      <c r="A256" s="83"/>
      <c r="B256" s="83"/>
      <c r="C256" s="83"/>
      <c r="D256" s="83"/>
      <c r="E256" s="83"/>
      <c r="F256" s="85"/>
      <c r="G256" s="85"/>
      <c r="H256" s="83"/>
      <c r="I256" s="83"/>
      <c r="J256" s="83"/>
      <c r="K256" s="86"/>
      <c r="L256" s="83"/>
      <c r="M256" s="83"/>
      <c r="N256" s="83"/>
      <c r="O256" s="83"/>
      <c r="P256" s="83"/>
      <c r="Q256" s="83"/>
    </row>
    <row r="257" spans="1:17" ht="15.75" hidden="1" customHeight="1">
      <c r="A257" s="83"/>
      <c r="B257" s="83"/>
      <c r="C257" s="83"/>
      <c r="D257" s="83"/>
      <c r="E257" s="83"/>
      <c r="F257" s="85"/>
      <c r="G257" s="85"/>
      <c r="H257" s="83"/>
      <c r="I257" s="83"/>
      <c r="J257" s="83"/>
      <c r="K257" s="86"/>
      <c r="L257" s="83"/>
      <c r="M257" s="83"/>
      <c r="N257" s="83"/>
      <c r="O257" s="83"/>
      <c r="P257" s="83"/>
      <c r="Q257" s="83"/>
    </row>
    <row r="258" spans="1:17" ht="15.75" hidden="1" customHeight="1">
      <c r="A258" s="83"/>
      <c r="B258" s="83"/>
      <c r="C258" s="83"/>
      <c r="D258" s="83"/>
      <c r="E258" s="83"/>
      <c r="F258" s="85"/>
      <c r="G258" s="85"/>
      <c r="H258" s="83"/>
      <c r="I258" s="83"/>
      <c r="J258" s="83"/>
      <c r="K258" s="86"/>
      <c r="L258" s="83"/>
      <c r="M258" s="83"/>
      <c r="N258" s="83"/>
      <c r="O258" s="83"/>
      <c r="P258" s="83"/>
      <c r="Q258" s="83"/>
    </row>
    <row r="259" spans="1:17" ht="15.75" hidden="1" customHeight="1">
      <c r="A259" s="83"/>
      <c r="B259" s="83"/>
      <c r="C259" s="83"/>
      <c r="D259" s="83"/>
      <c r="E259" s="83"/>
      <c r="F259" s="85"/>
      <c r="G259" s="85"/>
      <c r="H259" s="83"/>
      <c r="I259" s="83"/>
      <c r="J259" s="83"/>
      <c r="K259" s="86"/>
      <c r="L259" s="83"/>
      <c r="M259" s="83"/>
      <c r="N259" s="83"/>
      <c r="O259" s="83"/>
      <c r="P259" s="83"/>
      <c r="Q259" s="83"/>
    </row>
    <row r="260" spans="1:17" ht="15.75" hidden="1" customHeight="1">
      <c r="A260" s="83"/>
      <c r="B260" s="83"/>
      <c r="C260" s="83"/>
      <c r="D260" s="83"/>
      <c r="E260" s="83"/>
      <c r="F260" s="85"/>
      <c r="G260" s="85"/>
      <c r="H260" s="83"/>
      <c r="I260" s="83"/>
      <c r="J260" s="83"/>
      <c r="K260" s="86"/>
      <c r="L260" s="83"/>
      <c r="M260" s="83"/>
      <c r="N260" s="83"/>
      <c r="O260" s="83"/>
      <c r="P260" s="83"/>
      <c r="Q260" s="83"/>
    </row>
    <row r="261" spans="1:17" ht="15.75" hidden="1" customHeight="1">
      <c r="A261" s="83"/>
      <c r="B261" s="83"/>
      <c r="C261" s="83"/>
      <c r="D261" s="83"/>
      <c r="E261" s="83"/>
      <c r="F261" s="85"/>
      <c r="G261" s="85"/>
      <c r="H261" s="83"/>
      <c r="I261" s="83"/>
      <c r="J261" s="83"/>
      <c r="K261" s="86"/>
      <c r="L261" s="83"/>
      <c r="M261" s="83"/>
      <c r="N261" s="83"/>
      <c r="O261" s="83"/>
      <c r="P261" s="83"/>
      <c r="Q261" s="83"/>
    </row>
    <row r="262" spans="1:17" ht="15.75" hidden="1" customHeight="1">
      <c r="A262" s="83"/>
      <c r="B262" s="83"/>
      <c r="C262" s="83"/>
      <c r="D262" s="83"/>
      <c r="E262" s="83"/>
      <c r="F262" s="85"/>
      <c r="G262" s="85"/>
      <c r="H262" s="83"/>
      <c r="I262" s="83"/>
      <c r="J262" s="83"/>
      <c r="K262" s="86"/>
      <c r="L262" s="83"/>
      <c r="M262" s="83"/>
      <c r="N262" s="83"/>
      <c r="O262" s="83"/>
      <c r="P262" s="83"/>
      <c r="Q262" s="83"/>
    </row>
    <row r="263" spans="1:17" ht="15.75" hidden="1" customHeight="1">
      <c r="A263" s="83"/>
      <c r="B263" s="83"/>
      <c r="C263" s="83"/>
      <c r="D263" s="83"/>
      <c r="E263" s="83"/>
      <c r="F263" s="85"/>
      <c r="G263" s="85"/>
      <c r="H263" s="83"/>
      <c r="I263" s="83"/>
      <c r="J263" s="83"/>
      <c r="K263" s="86"/>
      <c r="L263" s="83"/>
      <c r="M263" s="83"/>
      <c r="N263" s="83"/>
      <c r="O263" s="83"/>
      <c r="P263" s="83"/>
      <c r="Q263" s="83"/>
    </row>
    <row r="264" spans="1:17" ht="15.75" hidden="1" customHeight="1">
      <c r="A264" s="83"/>
      <c r="B264" s="83"/>
      <c r="C264" s="83"/>
      <c r="D264" s="83"/>
      <c r="E264" s="83"/>
      <c r="F264" s="85"/>
      <c r="G264" s="85"/>
      <c r="H264" s="83"/>
      <c r="I264" s="83"/>
      <c r="J264" s="83"/>
      <c r="K264" s="86"/>
      <c r="L264" s="83"/>
      <c r="M264" s="83"/>
      <c r="N264" s="83"/>
      <c r="O264" s="83"/>
      <c r="P264" s="83"/>
      <c r="Q264" s="83"/>
    </row>
    <row r="265" spans="1:17" ht="15.75" hidden="1" customHeight="1">
      <c r="A265" s="83"/>
      <c r="B265" s="83"/>
      <c r="C265" s="83"/>
      <c r="D265" s="83"/>
      <c r="E265" s="83"/>
      <c r="F265" s="85"/>
      <c r="G265" s="85"/>
      <c r="H265" s="83"/>
      <c r="I265" s="83"/>
      <c r="J265" s="83"/>
      <c r="K265" s="86"/>
      <c r="L265" s="83"/>
      <c r="M265" s="83"/>
      <c r="N265" s="83"/>
      <c r="O265" s="83"/>
      <c r="P265" s="83"/>
      <c r="Q265" s="83"/>
    </row>
    <row r="266" spans="1:17" ht="15.75" hidden="1" customHeight="1">
      <c r="A266" s="83"/>
      <c r="B266" s="83"/>
      <c r="C266" s="83"/>
      <c r="D266" s="83"/>
      <c r="E266" s="83"/>
      <c r="F266" s="85"/>
      <c r="G266" s="85"/>
      <c r="H266" s="83"/>
      <c r="I266" s="83"/>
      <c r="J266" s="83"/>
      <c r="K266" s="86"/>
      <c r="L266" s="83"/>
      <c r="M266" s="83"/>
      <c r="N266" s="83"/>
      <c r="O266" s="83"/>
      <c r="P266" s="83"/>
      <c r="Q266" s="83"/>
    </row>
    <row r="267" spans="1:17" ht="15.75" hidden="1" customHeight="1">
      <c r="A267" s="83"/>
      <c r="B267" s="83"/>
      <c r="C267" s="83"/>
      <c r="D267" s="83"/>
      <c r="E267" s="83"/>
      <c r="F267" s="85"/>
      <c r="G267" s="85"/>
      <c r="H267" s="83"/>
      <c r="I267" s="83"/>
      <c r="J267" s="83"/>
      <c r="K267" s="86"/>
      <c r="L267" s="83"/>
      <c r="M267" s="83"/>
      <c r="N267" s="83"/>
      <c r="O267" s="83"/>
      <c r="P267" s="83"/>
      <c r="Q267" s="83"/>
    </row>
    <row r="268" spans="1:17" ht="15.75" hidden="1" customHeight="1">
      <c r="A268" s="83"/>
      <c r="B268" s="83"/>
      <c r="C268" s="83"/>
      <c r="D268" s="83"/>
      <c r="E268" s="83"/>
      <c r="F268" s="85"/>
      <c r="G268" s="85"/>
      <c r="H268" s="83"/>
      <c r="I268" s="83"/>
      <c r="J268" s="83"/>
      <c r="K268" s="86"/>
      <c r="L268" s="83"/>
      <c r="M268" s="83"/>
      <c r="N268" s="83"/>
      <c r="O268" s="83"/>
      <c r="P268" s="83"/>
      <c r="Q268" s="83"/>
    </row>
    <row r="269" spans="1:17" ht="15.75" hidden="1" customHeight="1">
      <c r="A269" s="83"/>
      <c r="B269" s="83"/>
      <c r="C269" s="83"/>
      <c r="D269" s="83"/>
      <c r="E269" s="83"/>
      <c r="F269" s="85"/>
      <c r="G269" s="85"/>
      <c r="H269" s="83"/>
      <c r="I269" s="83"/>
      <c r="J269" s="83"/>
      <c r="K269" s="86"/>
      <c r="L269" s="83"/>
      <c r="M269" s="83"/>
      <c r="N269" s="83"/>
      <c r="O269" s="83"/>
      <c r="P269" s="83"/>
      <c r="Q269" s="83"/>
    </row>
    <row r="270" spans="1:17" ht="15.75" hidden="1" customHeight="1">
      <c r="A270" s="83"/>
      <c r="B270" s="83"/>
      <c r="C270" s="83"/>
      <c r="D270" s="83"/>
      <c r="E270" s="83"/>
      <c r="F270" s="85"/>
      <c r="G270" s="85"/>
      <c r="H270" s="83"/>
      <c r="I270" s="83"/>
      <c r="J270" s="83"/>
      <c r="K270" s="86"/>
      <c r="L270" s="83"/>
      <c r="M270" s="83"/>
      <c r="N270" s="83"/>
      <c r="O270" s="83"/>
      <c r="P270" s="83"/>
      <c r="Q270" s="83"/>
    </row>
    <row r="271" spans="1:17" ht="15.75" hidden="1" customHeight="1">
      <c r="A271" s="83"/>
      <c r="B271" s="83"/>
      <c r="C271" s="83"/>
      <c r="D271" s="83"/>
      <c r="E271" s="83"/>
      <c r="F271" s="85"/>
      <c r="G271" s="85"/>
      <c r="H271" s="83"/>
      <c r="I271" s="83"/>
      <c r="J271" s="83"/>
      <c r="K271" s="86"/>
      <c r="L271" s="83"/>
      <c r="M271" s="83"/>
      <c r="N271" s="83"/>
      <c r="O271" s="83"/>
      <c r="P271" s="83"/>
      <c r="Q271" s="83"/>
    </row>
    <row r="272" spans="1:17" ht="15.75" hidden="1" customHeight="1">
      <c r="A272" s="83"/>
      <c r="B272" s="83"/>
      <c r="C272" s="83"/>
      <c r="D272" s="83"/>
      <c r="E272" s="83"/>
      <c r="F272" s="85"/>
      <c r="G272" s="85"/>
      <c r="H272" s="83"/>
      <c r="I272" s="83"/>
      <c r="J272" s="83"/>
      <c r="K272" s="86"/>
      <c r="L272" s="83"/>
      <c r="M272" s="83"/>
      <c r="N272" s="83"/>
      <c r="O272" s="83"/>
      <c r="P272" s="83"/>
      <c r="Q272" s="83"/>
    </row>
    <row r="273" spans="1:17" ht="15.75" hidden="1" customHeight="1">
      <c r="A273" s="83"/>
      <c r="B273" s="83"/>
      <c r="C273" s="83"/>
      <c r="D273" s="83"/>
      <c r="E273" s="83"/>
      <c r="F273" s="85"/>
      <c r="G273" s="85"/>
      <c r="H273" s="83"/>
      <c r="I273" s="83"/>
      <c r="J273" s="83"/>
      <c r="K273" s="86"/>
      <c r="L273" s="83"/>
      <c r="M273" s="83"/>
      <c r="N273" s="83"/>
      <c r="O273" s="83"/>
      <c r="P273" s="83"/>
      <c r="Q273" s="83"/>
    </row>
    <row r="274" spans="1:17" ht="15.75" hidden="1" customHeight="1">
      <c r="A274" s="83"/>
      <c r="B274" s="83"/>
      <c r="C274" s="83"/>
      <c r="D274" s="83"/>
      <c r="E274" s="83"/>
      <c r="F274" s="85"/>
      <c r="G274" s="85"/>
      <c r="H274" s="83"/>
      <c r="I274" s="83"/>
      <c r="J274" s="83"/>
      <c r="K274" s="86"/>
      <c r="L274" s="83"/>
      <c r="M274" s="83"/>
      <c r="N274" s="83"/>
      <c r="O274" s="83"/>
      <c r="P274" s="83"/>
      <c r="Q274" s="83"/>
    </row>
    <row r="275" spans="1:17" ht="15.75" hidden="1" customHeight="1">
      <c r="A275" s="83"/>
      <c r="B275" s="83"/>
      <c r="C275" s="83"/>
      <c r="D275" s="83"/>
      <c r="E275" s="83"/>
      <c r="F275" s="85"/>
      <c r="G275" s="85"/>
      <c r="H275" s="83"/>
      <c r="I275" s="83"/>
      <c r="J275" s="83"/>
      <c r="K275" s="86"/>
      <c r="L275" s="83"/>
      <c r="M275" s="83"/>
      <c r="N275" s="83"/>
      <c r="O275" s="83"/>
      <c r="P275" s="83"/>
      <c r="Q275" s="83"/>
    </row>
    <row r="276" spans="1:17" ht="15.75" hidden="1" customHeight="1">
      <c r="A276" s="83"/>
      <c r="B276" s="83"/>
      <c r="C276" s="83"/>
      <c r="D276" s="83"/>
      <c r="E276" s="83"/>
      <c r="F276" s="85"/>
      <c r="G276" s="85"/>
      <c r="H276" s="83"/>
      <c r="I276" s="83"/>
      <c r="J276" s="83"/>
      <c r="K276" s="86"/>
      <c r="L276" s="83"/>
      <c r="M276" s="83"/>
      <c r="N276" s="83"/>
      <c r="O276" s="83"/>
      <c r="P276" s="83"/>
      <c r="Q276" s="83"/>
    </row>
    <row r="277" spans="1:17" ht="15.75" hidden="1" customHeight="1">
      <c r="A277" s="83"/>
      <c r="B277" s="83"/>
      <c r="C277" s="83"/>
      <c r="D277" s="83"/>
      <c r="E277" s="83"/>
      <c r="F277" s="85"/>
      <c r="G277" s="85"/>
      <c r="H277" s="83"/>
      <c r="I277" s="83"/>
      <c r="J277" s="83"/>
      <c r="K277" s="86"/>
      <c r="L277" s="83"/>
      <c r="M277" s="83"/>
      <c r="N277" s="83"/>
      <c r="O277" s="83"/>
      <c r="P277" s="83"/>
      <c r="Q277" s="83"/>
    </row>
    <row r="278" spans="1:17" ht="15.75" hidden="1" customHeight="1">
      <c r="A278" s="83"/>
      <c r="B278" s="83"/>
      <c r="C278" s="83"/>
      <c r="D278" s="83"/>
      <c r="E278" s="83"/>
      <c r="F278" s="85"/>
      <c r="G278" s="85"/>
      <c r="H278" s="83"/>
      <c r="I278" s="83"/>
      <c r="J278" s="83"/>
      <c r="K278" s="86"/>
      <c r="L278" s="83"/>
      <c r="M278" s="83"/>
      <c r="N278" s="83"/>
      <c r="O278" s="83"/>
      <c r="P278" s="83"/>
      <c r="Q278" s="83"/>
    </row>
    <row r="279" spans="1:17" ht="15.75" hidden="1" customHeight="1">
      <c r="A279" s="83"/>
      <c r="B279" s="83"/>
      <c r="C279" s="83"/>
      <c r="D279" s="83"/>
      <c r="E279" s="83"/>
      <c r="F279" s="85"/>
      <c r="G279" s="85"/>
      <c r="H279" s="83"/>
      <c r="I279" s="83"/>
      <c r="J279" s="83"/>
      <c r="K279" s="86"/>
      <c r="L279" s="83"/>
      <c r="M279" s="83"/>
      <c r="N279" s="83"/>
      <c r="O279" s="83"/>
      <c r="P279" s="83"/>
      <c r="Q279" s="83"/>
    </row>
    <row r="280" spans="1:17" ht="15.75" hidden="1" customHeight="1">
      <c r="A280" s="83"/>
      <c r="B280" s="83"/>
      <c r="C280" s="83"/>
      <c r="D280" s="83"/>
      <c r="E280" s="83"/>
      <c r="F280" s="85"/>
      <c r="G280" s="85"/>
      <c r="H280" s="83"/>
      <c r="I280" s="83"/>
      <c r="J280" s="83"/>
      <c r="K280" s="86"/>
      <c r="L280" s="83"/>
      <c r="M280" s="83"/>
      <c r="N280" s="83"/>
      <c r="O280" s="83"/>
      <c r="P280" s="83"/>
      <c r="Q280" s="83"/>
    </row>
    <row r="281" spans="1:17" ht="15.75" hidden="1" customHeight="1">
      <c r="A281" s="83"/>
      <c r="B281" s="83"/>
      <c r="C281" s="83"/>
      <c r="D281" s="83"/>
      <c r="E281" s="83"/>
      <c r="F281" s="85"/>
      <c r="G281" s="85"/>
      <c r="H281" s="83"/>
      <c r="I281" s="83"/>
      <c r="J281" s="83"/>
      <c r="K281" s="86"/>
      <c r="L281" s="83"/>
      <c r="M281" s="83"/>
      <c r="N281" s="83"/>
      <c r="O281" s="83"/>
      <c r="P281" s="83"/>
      <c r="Q281" s="83"/>
    </row>
    <row r="282" spans="1:17" ht="15.75" hidden="1" customHeight="1">
      <c r="A282" s="83"/>
      <c r="B282" s="83"/>
      <c r="C282" s="83"/>
      <c r="D282" s="83"/>
      <c r="E282" s="83"/>
      <c r="F282" s="85"/>
      <c r="G282" s="85"/>
      <c r="H282" s="83"/>
      <c r="I282" s="83"/>
      <c r="J282" s="83"/>
      <c r="K282" s="86"/>
      <c r="L282" s="83"/>
      <c r="M282" s="83"/>
      <c r="N282" s="83"/>
      <c r="O282" s="83"/>
      <c r="P282" s="83"/>
      <c r="Q282" s="83"/>
    </row>
    <row r="283" spans="1:17" ht="15.75" hidden="1" customHeight="1">
      <c r="A283" s="83"/>
      <c r="B283" s="83"/>
      <c r="C283" s="83"/>
      <c r="D283" s="83"/>
      <c r="E283" s="83"/>
      <c r="F283" s="85"/>
      <c r="G283" s="85"/>
      <c r="H283" s="83"/>
      <c r="I283" s="83"/>
      <c r="J283" s="83"/>
      <c r="K283" s="86"/>
      <c r="L283" s="83"/>
      <c r="M283" s="83"/>
      <c r="N283" s="83"/>
      <c r="O283" s="83"/>
      <c r="P283" s="83"/>
      <c r="Q283" s="83"/>
    </row>
    <row r="284" spans="1:17" ht="15.75" hidden="1" customHeight="1">
      <c r="A284" s="83"/>
      <c r="B284" s="83"/>
      <c r="C284" s="83"/>
      <c r="D284" s="83"/>
      <c r="E284" s="83"/>
      <c r="F284" s="85"/>
      <c r="G284" s="85"/>
      <c r="H284" s="83"/>
      <c r="I284" s="83"/>
      <c r="J284" s="83"/>
      <c r="K284" s="86"/>
      <c r="L284" s="83"/>
      <c r="M284" s="83"/>
      <c r="N284" s="83"/>
      <c r="O284" s="83"/>
      <c r="P284" s="83"/>
      <c r="Q284" s="83"/>
    </row>
    <row r="285" spans="1:17" ht="15.75" hidden="1" customHeight="1"/>
    <row r="286" spans="1:17" ht="15.75" hidden="1" customHeight="1"/>
    <row r="287" spans="1:17" ht="15.75" hidden="1" customHeight="1"/>
    <row r="288" spans="1:17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qOQVLqVV3xnnaznYpm3HpLjC3GzhPF2895/Q8bket4sSrucbyCfB/rAvXMEK6s6Wzv4GEr9qNIsnb0YNmtCV5Q==" saltValue="XBabV4mbI+hnrFQ4Bpya6g==" spinCount="100000" sheet="1" objects="1" scenarios="1"/>
  <mergeCells count="37">
    <mergeCell ref="F75:F76"/>
    <mergeCell ref="E75:E76"/>
    <mergeCell ref="E51:E52"/>
    <mergeCell ref="E63:E64"/>
    <mergeCell ref="F63:F64"/>
    <mergeCell ref="F51:F52"/>
    <mergeCell ref="J2:K2"/>
    <mergeCell ref="G15:G16"/>
    <mergeCell ref="H15:H16"/>
    <mergeCell ref="J6:K6"/>
    <mergeCell ref="G51:G52"/>
    <mergeCell ref="J78:K78"/>
    <mergeCell ref="J30:K30"/>
    <mergeCell ref="J18:K18"/>
    <mergeCell ref="G3:G4"/>
    <mergeCell ref="H3:H4"/>
    <mergeCell ref="G75:G76"/>
    <mergeCell ref="H75:H76"/>
    <mergeCell ref="J42:K42"/>
    <mergeCell ref="J54:K54"/>
    <mergeCell ref="H51:H52"/>
    <mergeCell ref="J66:K66"/>
    <mergeCell ref="H63:H64"/>
    <mergeCell ref="G63:G64"/>
    <mergeCell ref="E3:E4"/>
    <mergeCell ref="F3:F4"/>
    <mergeCell ref="E15:E16"/>
    <mergeCell ref="F15:F16"/>
    <mergeCell ref="J3:K3"/>
    <mergeCell ref="E27:E28"/>
    <mergeCell ref="G27:G28"/>
    <mergeCell ref="F27:F28"/>
    <mergeCell ref="H27:H28"/>
    <mergeCell ref="G39:G40"/>
    <mergeCell ref="H39:H40"/>
    <mergeCell ref="E39:E40"/>
    <mergeCell ref="F39:F40"/>
  </mergeCells>
  <conditionalFormatting sqref="K7:K9 K19:K21 K31:K33 K43:K45 K55:K57 K67:K69 K79:K81">
    <cfRule type="cellIs" dxfId="1" priority="1" operator="notEqual">
      <formula>"X"</formula>
    </cfRule>
  </conditionalFormatting>
  <conditionalFormatting sqref="K7:K9 K19:K21 K31:K33 K43:K45 K55:K57 K67:K69 K79:K81">
    <cfRule type="cellIs" dxfId="0" priority="2" operator="equal">
      <formula>"X"</formula>
    </cfRule>
  </conditionalFormatting>
  <dataValidations count="1">
    <dataValidation type="custom" allowBlank="1" showErrorMessage="1" sqref="F8 F10 F20 F22 F32 F34 F44 F46 F56 F58 F68 F70 F80 F82">
      <formula1>SUM(F5:I9)</formula1>
    </dataValidation>
  </dataValidations>
  <pageMargins left="0.7" right="0.7" top="0.75" bottom="0.75" header="0" footer="0"/>
  <pageSetup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'Choice Food Calculations'!$F$2:$F$12</xm:f>
          </x14:formula1>
          <xm:sqref>E8 E20 E32 E44 E56 E68 E80</xm:sqref>
        </x14:dataValidation>
        <x14:dataValidation type="list" allowBlank="1" showErrorMessage="1">
          <x14:formula1>
            <xm:f>'Choice Food Calculations'!$P$2:$P$13</xm:f>
          </x14:formula1>
          <xm:sqref>E12 E24 E36 E48 E60 E72 E84</xm:sqref>
        </x14:dataValidation>
        <x14:dataValidation type="list" allowBlank="1" showErrorMessage="1">
          <x14:formula1>
            <xm:f>'Choice Food Calculations'!$K$2:$K$13</xm:f>
          </x14:formula1>
          <xm:sqref>E10 E22 E34 E46 E58 E70 E82</xm:sqref>
        </x14:dataValidation>
        <x14:dataValidation type="list" allowBlank="1" showErrorMessage="1">
          <x14:formula1>
            <xm:f>'Choice Food Calculations'!$A$2:$A$20</xm:f>
          </x14:formula1>
          <xm:sqref>E6 E18 E30 E42 E54 E66 E78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40" workbookViewId="0">
      <selection activeCell="A47" sqref="A47:C51"/>
    </sheetView>
  </sheetViews>
  <sheetFormatPr defaultColWidth="14.42578125" defaultRowHeight="15" customHeight="1"/>
  <cols>
    <col min="1" max="1" width="27.85546875" customWidth="1"/>
    <col min="2" max="2" width="13.140625" customWidth="1"/>
    <col min="3" max="3" width="11.85546875" customWidth="1"/>
    <col min="4" max="4" width="11" customWidth="1"/>
    <col min="5" max="5" width="8.7109375" customWidth="1"/>
    <col min="6" max="6" width="20.42578125" customWidth="1"/>
    <col min="7" max="7" width="11" customWidth="1"/>
    <col min="8" max="8" width="12.28515625" customWidth="1"/>
    <col min="9" max="9" width="13" customWidth="1"/>
    <col min="10" max="10" width="16.5703125" customWidth="1"/>
    <col min="11" max="11" width="22.28515625" customWidth="1"/>
    <col min="12" max="14" width="11" customWidth="1"/>
    <col min="15" max="15" width="8.7109375" customWidth="1"/>
    <col min="16" max="16" width="19" customWidth="1"/>
    <col min="17" max="19" width="1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</v>
      </c>
      <c r="H1" s="1" t="s">
        <v>2</v>
      </c>
      <c r="I1" s="1" t="s">
        <v>3</v>
      </c>
      <c r="K1" s="1" t="s">
        <v>5</v>
      </c>
      <c r="L1" s="1" t="s">
        <v>1</v>
      </c>
      <c r="M1" s="1" t="s">
        <v>2</v>
      </c>
      <c r="N1" s="1" t="s">
        <v>3</v>
      </c>
      <c r="P1" s="1" t="s">
        <v>6</v>
      </c>
      <c r="Q1" s="1" t="s">
        <v>1</v>
      </c>
      <c r="R1" s="1" t="s">
        <v>2</v>
      </c>
      <c r="S1" s="1" t="s">
        <v>3</v>
      </c>
    </row>
    <row r="2" spans="1:19">
      <c r="A2" s="1" t="s">
        <v>7</v>
      </c>
      <c r="B2" s="4" t="e">
        <f>(84/23)*B21</f>
        <v>#N/A</v>
      </c>
      <c r="C2" s="4" t="e">
        <f>B21</f>
        <v>#N/A</v>
      </c>
      <c r="D2" s="6" t="e">
        <f t="shared" ref="D2:D20" si="0">C2*4</f>
        <v>#N/A</v>
      </c>
      <c r="F2" s="1" t="s">
        <v>9</v>
      </c>
      <c r="G2" s="4" t="e">
        <f ca="1">(100/23.5)*G21</f>
        <v>#N/A</v>
      </c>
      <c r="H2" s="4" t="e">
        <f ca="1">G21</f>
        <v>#N/A</v>
      </c>
      <c r="I2" s="4" t="e">
        <f ca="1">'Choice Food Calculations'!$H2*4</f>
        <v>#N/A</v>
      </c>
      <c r="K2" s="4" t="s">
        <v>11</v>
      </c>
      <c r="L2" s="4" t="e">
        <f ca="1">L21*2</f>
        <v>#N/A</v>
      </c>
      <c r="M2" s="4" t="e">
        <f ca="1">L21</f>
        <v>#N/A</v>
      </c>
      <c r="N2" s="4" t="e">
        <f ca="1">'Choice Food Calculations'!$M2*9</f>
        <v>#N/A</v>
      </c>
      <c r="O2" s="13"/>
      <c r="P2" s="1" t="s">
        <v>9</v>
      </c>
      <c r="Q2" s="4" t="e">
        <f ca="1">(100/23.5)*Q21</f>
        <v>#N/A</v>
      </c>
      <c r="R2" s="4" t="e">
        <f ca="1">Q21</f>
        <v>#N/A</v>
      </c>
      <c r="S2" s="4" t="e">
        <f ca="1">'Choice Food Calculations'!$R2*4</f>
        <v>#N/A</v>
      </c>
    </row>
    <row r="3" spans="1:19">
      <c r="A3" s="1" t="s">
        <v>17</v>
      </c>
      <c r="B3" s="4" t="e">
        <f>(28/5)*B21</f>
        <v>#N/A</v>
      </c>
      <c r="C3" s="4" t="e">
        <f>B21</f>
        <v>#N/A</v>
      </c>
      <c r="D3" s="6" t="e">
        <f t="shared" si="0"/>
        <v>#N/A</v>
      </c>
      <c r="F3" s="1" t="s">
        <v>18</v>
      </c>
      <c r="G3" s="4" t="e">
        <f ca="1">(28/7)*G21</f>
        <v>#N/A</v>
      </c>
      <c r="H3" s="4" t="e">
        <f ca="1">G21</f>
        <v>#N/A</v>
      </c>
      <c r="I3" s="4" t="e">
        <f ca="1">'Choice Food Calculations'!$H3*4</f>
        <v>#N/A</v>
      </c>
      <c r="K3" s="4" t="s">
        <v>20</v>
      </c>
      <c r="L3" s="4" t="e">
        <f ca="1">(0.5/7)*L21*29</f>
        <v>#N/A</v>
      </c>
      <c r="M3" s="4" t="e">
        <f ca="1">L21</f>
        <v>#N/A</v>
      </c>
      <c r="N3" s="4" t="e">
        <f ca="1">'Choice Food Calculations'!$M3*9</f>
        <v>#N/A</v>
      </c>
      <c r="O3" s="13"/>
      <c r="P3" s="1" t="s">
        <v>18</v>
      </c>
      <c r="Q3" s="4" t="e">
        <f ca="1">(28/7)*Q21</f>
        <v>#N/A</v>
      </c>
      <c r="R3" s="4" t="e">
        <f ca="1">Q21</f>
        <v>#N/A</v>
      </c>
      <c r="S3" s="4" t="e">
        <f ca="1">'Choice Food Calculations'!$R3*4</f>
        <v>#N/A</v>
      </c>
    </row>
    <row r="4" spans="1:19">
      <c r="A4" s="1" t="s">
        <v>24</v>
      </c>
      <c r="B4" s="4" t="e">
        <f>(100/30.54)*B21</f>
        <v>#N/A</v>
      </c>
      <c r="C4" s="4" t="e">
        <f>B21</f>
        <v>#N/A</v>
      </c>
      <c r="D4" s="6" t="e">
        <f t="shared" si="0"/>
        <v>#N/A</v>
      </c>
      <c r="F4" s="1" t="s">
        <v>26</v>
      </c>
      <c r="G4" s="4" t="e">
        <f ca="1">(100/82.4)*G21</f>
        <v>#N/A</v>
      </c>
      <c r="H4" s="4" t="e">
        <f ca="1">G21</f>
        <v>#N/A</v>
      </c>
      <c r="I4" s="4" t="e">
        <f ca="1">'Choice Food Calculations'!$H4*4</f>
        <v>#N/A</v>
      </c>
      <c r="K4" s="4" t="s">
        <v>27</v>
      </c>
      <c r="L4" s="4" t="e">
        <f ca="1">(100/14.66)*L21</f>
        <v>#N/A</v>
      </c>
      <c r="M4" s="4" t="e">
        <f ca="1">L21</f>
        <v>#N/A</v>
      </c>
      <c r="N4" s="4" t="e">
        <f ca="1">'Choice Food Calculations'!$M4*9</f>
        <v>#N/A</v>
      </c>
      <c r="O4" s="13"/>
      <c r="P4" s="1" t="s">
        <v>26</v>
      </c>
      <c r="Q4" s="4" t="e">
        <f ca="1">(100/82.4)*Q21</f>
        <v>#N/A</v>
      </c>
      <c r="R4" s="4" t="e">
        <f ca="1">Q21</f>
        <v>#N/A</v>
      </c>
      <c r="S4" s="4" t="e">
        <f ca="1">'Choice Food Calculations'!$R4*4</f>
        <v>#N/A</v>
      </c>
    </row>
    <row r="5" spans="1:19">
      <c r="A5" s="1" t="s">
        <v>30</v>
      </c>
      <c r="B5" s="4" t="e">
        <f>(28/6)*B21</f>
        <v>#N/A</v>
      </c>
      <c r="C5" s="4" t="e">
        <f>B21</f>
        <v>#N/A</v>
      </c>
      <c r="D5" s="6" t="e">
        <f t="shared" si="0"/>
        <v>#N/A</v>
      </c>
      <c r="F5" s="1" t="s">
        <v>33</v>
      </c>
      <c r="G5" s="20" t="e">
        <f ca="1">CEILING(G21/15,0.5)</f>
        <v>#N/A</v>
      </c>
      <c r="H5" s="4" t="e">
        <f ca="1">G21</f>
        <v>#N/A</v>
      </c>
      <c r="I5" s="4" t="e">
        <f ca="1">'Choice Food Calculations'!$H5*4</f>
        <v>#N/A</v>
      </c>
      <c r="K5" s="4" t="s">
        <v>34</v>
      </c>
      <c r="L5" s="4" t="e">
        <f ca="1">(28/12)*L21</f>
        <v>#N/A</v>
      </c>
      <c r="M5" s="4" t="e">
        <f ca="1">L21</f>
        <v>#N/A</v>
      </c>
      <c r="N5" s="4" t="e">
        <f ca="1">'Choice Food Calculations'!$M5*9</f>
        <v>#N/A</v>
      </c>
      <c r="O5" s="13"/>
      <c r="P5" s="1" t="s">
        <v>33</v>
      </c>
      <c r="Q5" s="20" t="e">
        <f ca="1">CEILING(Q21/15,0.5)</f>
        <v>#N/A</v>
      </c>
      <c r="R5" s="4" t="e">
        <f ca="1">Q21</f>
        <v>#N/A</v>
      </c>
      <c r="S5" s="4" t="e">
        <f ca="1">'Choice Food Calculations'!$R5*4</f>
        <v>#N/A</v>
      </c>
    </row>
    <row r="6" spans="1:19">
      <c r="A6" s="1" t="s">
        <v>39</v>
      </c>
      <c r="B6" s="4" t="e">
        <f>(100/10.9)*B21</f>
        <v>#N/A</v>
      </c>
      <c r="C6" s="4" t="e">
        <f>B21</f>
        <v>#N/A</v>
      </c>
      <c r="D6" s="6" t="e">
        <f t="shared" si="0"/>
        <v>#N/A</v>
      </c>
      <c r="F6" s="1" t="s">
        <v>40</v>
      </c>
      <c r="G6" s="4" t="e">
        <f ca="1">(200/45)*G21</f>
        <v>#N/A</v>
      </c>
      <c r="H6" s="4" t="e">
        <f ca="1">G21</f>
        <v>#N/A</v>
      </c>
      <c r="I6" s="4" t="e">
        <f ca="1">'Choice Food Calculations'!$H6*4</f>
        <v>#N/A</v>
      </c>
      <c r="K6" s="4" t="s">
        <v>41</v>
      </c>
      <c r="L6" s="4" t="e">
        <f ca="1">L21*1</f>
        <v>#N/A</v>
      </c>
      <c r="M6" s="4" t="e">
        <f ca="1">L21</f>
        <v>#N/A</v>
      </c>
      <c r="N6" s="4" t="e">
        <f ca="1">'Choice Food Calculations'!$M6*9</f>
        <v>#N/A</v>
      </c>
      <c r="O6" s="13"/>
      <c r="P6" s="1"/>
      <c r="Q6" s="4"/>
      <c r="R6" s="4"/>
      <c r="S6" s="4"/>
    </row>
    <row r="7" spans="1:19">
      <c r="A7" s="1" t="s">
        <v>44</v>
      </c>
      <c r="B7" s="4" t="e">
        <f>(28/8)*B21</f>
        <v>#N/A</v>
      </c>
      <c r="C7" s="4" t="e">
        <f>B21</f>
        <v>#N/A</v>
      </c>
      <c r="D7" s="6" t="e">
        <f t="shared" si="0"/>
        <v>#N/A</v>
      </c>
      <c r="F7" s="1" t="s">
        <v>46</v>
      </c>
      <c r="G7" s="4" t="e">
        <f ca="1">(45/30)*G21</f>
        <v>#N/A</v>
      </c>
      <c r="H7" s="4" t="e">
        <f ca="1">G21</f>
        <v>#N/A</v>
      </c>
      <c r="I7" s="4" t="e">
        <f ca="1">'Choice Food Calculations'!$H7*4</f>
        <v>#N/A</v>
      </c>
      <c r="K7" s="4" t="s">
        <v>47</v>
      </c>
      <c r="L7" s="4" t="e">
        <f ca="1">L21*1</f>
        <v>#N/A</v>
      </c>
      <c r="M7" s="4" t="e">
        <f ca="1">L21</f>
        <v>#N/A</v>
      </c>
      <c r="N7" s="4" t="e">
        <f ca="1">'Choice Food Calculations'!$M7*9</f>
        <v>#N/A</v>
      </c>
      <c r="O7" s="13"/>
      <c r="P7" s="1" t="s">
        <v>40</v>
      </c>
      <c r="Q7" s="4" t="e">
        <f ca="1">(200/45)*Q21</f>
        <v>#N/A</v>
      </c>
      <c r="R7" s="4" t="e">
        <f ca="1">Q21</f>
        <v>#N/A</v>
      </c>
      <c r="S7" s="4" t="e">
        <f ca="1">'Choice Food Calculations'!$R7*4</f>
        <v>#N/A</v>
      </c>
    </row>
    <row r="8" spans="1:19">
      <c r="A8" s="1" t="s">
        <v>48</v>
      </c>
      <c r="B8" s="4" t="e">
        <f>(28/8)*B21</f>
        <v>#N/A</v>
      </c>
      <c r="C8" s="4" t="e">
        <f>B21</f>
        <v>#N/A</v>
      </c>
      <c r="D8" s="6" t="e">
        <f t="shared" si="0"/>
        <v>#N/A</v>
      </c>
      <c r="F8" s="1" t="s">
        <v>50</v>
      </c>
      <c r="G8" s="4" t="e">
        <f ca="1">(100/21.3)*G21</f>
        <v>#N/A</v>
      </c>
      <c r="H8" s="4" t="e">
        <f ca="1">G21</f>
        <v>#N/A</v>
      </c>
      <c r="I8" s="4" t="e">
        <f ca="1">'Choice Food Calculations'!$H8*4</f>
        <v>#N/A</v>
      </c>
      <c r="K8" s="4" t="s">
        <v>51</v>
      </c>
      <c r="L8" s="4" t="e">
        <f ca="1">L21*1</f>
        <v>#N/A</v>
      </c>
      <c r="M8" s="4" t="e">
        <f ca="1">L21</f>
        <v>#N/A</v>
      </c>
      <c r="N8" s="4" t="e">
        <f ca="1">'Choice Food Calculations'!$M8*9</f>
        <v>#N/A</v>
      </c>
      <c r="O8" s="13"/>
      <c r="P8" s="1" t="s">
        <v>46</v>
      </c>
      <c r="Q8" s="4" t="e">
        <f ca="1">(45/30)*Q21</f>
        <v>#N/A</v>
      </c>
      <c r="R8" s="4" t="e">
        <f ca="1">Q21</f>
        <v>#N/A</v>
      </c>
      <c r="S8" s="4" t="e">
        <f ca="1">'Choice Food Calculations'!$R8*4</f>
        <v>#N/A</v>
      </c>
    </row>
    <row r="9" spans="1:19">
      <c r="A9" s="1" t="s">
        <v>55</v>
      </c>
      <c r="B9" s="4" t="e">
        <f>(28/7)*B21</f>
        <v>#N/A</v>
      </c>
      <c r="C9" s="4" t="e">
        <f>B21</f>
        <v>#N/A</v>
      </c>
      <c r="D9" s="6" t="e">
        <f t="shared" si="0"/>
        <v>#N/A</v>
      </c>
      <c r="F9" s="1" t="s">
        <v>57</v>
      </c>
      <c r="G9" s="4" t="e">
        <f ca="1">(100/19.6)*G21</f>
        <v>#N/A</v>
      </c>
      <c r="H9" s="4" t="e">
        <f ca="1">G21</f>
        <v>#N/A</v>
      </c>
      <c r="I9" s="4" t="e">
        <f ca="1">'Choice Food Calculations'!$H9*4</f>
        <v>#N/A</v>
      </c>
      <c r="K9" s="4" t="s">
        <v>58</v>
      </c>
      <c r="L9" s="4" t="e">
        <f ca="1">L21*2</f>
        <v>#N/A</v>
      </c>
      <c r="M9" s="4" t="e">
        <f ca="1">L21</f>
        <v>#N/A</v>
      </c>
      <c r="N9" s="4" t="e">
        <f ca="1">'Choice Food Calculations'!$M9*9</f>
        <v>#N/A</v>
      </c>
      <c r="O9" s="13"/>
      <c r="P9" s="1" t="s">
        <v>50</v>
      </c>
      <c r="Q9" s="4" t="e">
        <f ca="1">(100/21.3)*Q21</f>
        <v>#N/A</v>
      </c>
      <c r="R9" s="4" t="e">
        <f ca="1">Q21</f>
        <v>#N/A</v>
      </c>
      <c r="S9" s="4" t="e">
        <f ca="1">'Choice Food Calculations'!$R9*4</f>
        <v>#N/A</v>
      </c>
    </row>
    <row r="10" spans="1:19">
      <c r="A10" s="1" t="s">
        <v>62</v>
      </c>
      <c r="B10" s="4" t="e">
        <f>(94/26)*B21</f>
        <v>#N/A</v>
      </c>
      <c r="C10" s="4" t="e">
        <f>B21</f>
        <v>#N/A</v>
      </c>
      <c r="D10" s="6" t="e">
        <f t="shared" si="0"/>
        <v>#N/A</v>
      </c>
      <c r="F10" s="1" t="s">
        <v>63</v>
      </c>
      <c r="G10" s="4" t="e">
        <f ca="1">(100/28.5)*G21</f>
        <v>#N/A</v>
      </c>
      <c r="H10" s="4" t="e">
        <f ca="1">G21</f>
        <v>#N/A</v>
      </c>
      <c r="I10" s="4" t="e">
        <f ca="1">'Choice Food Calculations'!$H10*4</f>
        <v>#N/A</v>
      </c>
      <c r="K10" s="4" t="s">
        <v>65</v>
      </c>
      <c r="L10" s="4" t="e">
        <f ca="1">(28/12)*L21</f>
        <v>#N/A</v>
      </c>
      <c r="M10" s="4" t="e">
        <f ca="1">L21</f>
        <v>#N/A</v>
      </c>
      <c r="N10" s="4" t="e">
        <f ca="1">'Choice Food Calculations'!$M10*9</f>
        <v>#N/A</v>
      </c>
      <c r="O10" s="13"/>
      <c r="P10" s="1" t="s">
        <v>57</v>
      </c>
      <c r="Q10" s="4" t="e">
        <f ca="1">(100/19.6)*Q21</f>
        <v>#N/A</v>
      </c>
      <c r="R10" s="4" t="e">
        <f ca="1">Q21</f>
        <v>#N/A</v>
      </c>
      <c r="S10" s="4" t="e">
        <f ca="1">'Choice Food Calculations'!$R10*4</f>
        <v>#N/A</v>
      </c>
    </row>
    <row r="11" spans="1:19">
      <c r="A11" s="1" t="s">
        <v>68</v>
      </c>
      <c r="B11" s="4" t="e">
        <f>(28/7)*B21</f>
        <v>#N/A</v>
      </c>
      <c r="C11" s="4" t="e">
        <f>B21</f>
        <v>#N/A</v>
      </c>
      <c r="D11" s="6" t="e">
        <f t="shared" si="0"/>
        <v>#N/A</v>
      </c>
      <c r="F11" s="1" t="s">
        <v>69</v>
      </c>
      <c r="G11" s="4" t="e">
        <f ca="1">(100/20)*G21</f>
        <v>#N/A</v>
      </c>
      <c r="H11" s="4" t="e">
        <f ca="1">G21</f>
        <v>#N/A</v>
      </c>
      <c r="I11" s="4" t="e">
        <f ca="1">'Choice Food Calculations'!$H11*4</f>
        <v>#N/A</v>
      </c>
      <c r="K11" s="4" t="s">
        <v>71</v>
      </c>
      <c r="L11" s="4" t="e">
        <f ca="1">(28/14)*L21</f>
        <v>#N/A</v>
      </c>
      <c r="M11" s="4" t="e">
        <f ca="1">L21</f>
        <v>#N/A</v>
      </c>
      <c r="N11" s="4" t="e">
        <f ca="1">'Choice Food Calculations'!$M11*9</f>
        <v>#N/A</v>
      </c>
      <c r="O11" s="13"/>
      <c r="P11" s="1" t="s">
        <v>63</v>
      </c>
      <c r="Q11" s="4" t="e">
        <f ca="1">(100/28.5)*Q21</f>
        <v>#N/A</v>
      </c>
      <c r="R11" s="4" t="e">
        <f ca="1">Q21</f>
        <v>#N/A</v>
      </c>
      <c r="S11" s="4" t="e">
        <f ca="1">'Choice Food Calculations'!$R11*4</f>
        <v>#N/A</v>
      </c>
    </row>
    <row r="12" spans="1:19">
      <c r="A12" s="1" t="s">
        <v>74</v>
      </c>
      <c r="B12" s="4" t="e">
        <f>B21</f>
        <v>#N/A</v>
      </c>
      <c r="C12" s="4" t="e">
        <f>B21</f>
        <v>#N/A</v>
      </c>
      <c r="D12" s="6" t="e">
        <f t="shared" si="0"/>
        <v>#N/A</v>
      </c>
      <c r="F12" s="1"/>
      <c r="G12" s="4">
        <v>0</v>
      </c>
      <c r="H12" s="4">
        <f>G29</f>
        <v>0</v>
      </c>
      <c r="I12" s="4">
        <f>'Choice Food Calculations'!$H12*4</f>
        <v>0</v>
      </c>
      <c r="K12" s="4" t="s">
        <v>75</v>
      </c>
      <c r="L12" s="4" t="e">
        <f ca="1">(28/18)*L21</f>
        <v>#N/A</v>
      </c>
      <c r="M12" s="4" t="e">
        <f ca="1">L21</f>
        <v>#N/A</v>
      </c>
      <c r="N12" s="4" t="e">
        <f ca="1">'Choice Food Calculations'!$M12*9</f>
        <v>#N/A</v>
      </c>
      <c r="O12" s="13"/>
      <c r="P12" s="1" t="s">
        <v>69</v>
      </c>
      <c r="Q12" s="4" t="e">
        <f ca="1">(100/20)*Q21</f>
        <v>#N/A</v>
      </c>
      <c r="R12" s="4" t="e">
        <f ca="1">Q21</f>
        <v>#N/A</v>
      </c>
      <c r="S12" s="4" t="e">
        <f ca="1">'Choice Food Calculations'!$R12*4</f>
        <v>#N/A</v>
      </c>
    </row>
    <row r="13" spans="1:19">
      <c r="A13" s="1" t="s">
        <v>79</v>
      </c>
      <c r="B13" s="4" t="e">
        <f>(28/7)*B21</f>
        <v>#N/A</v>
      </c>
      <c r="C13" s="4" t="e">
        <f>B21</f>
        <v>#N/A</v>
      </c>
      <c r="D13" s="6" t="e">
        <f t="shared" si="0"/>
        <v>#N/A</v>
      </c>
      <c r="F13" s="43"/>
      <c r="G13" s="43"/>
      <c r="H13" s="43"/>
      <c r="I13" s="43"/>
      <c r="K13" s="1"/>
      <c r="L13" s="1">
        <v>0</v>
      </c>
      <c r="M13" s="44">
        <f>L32</f>
        <v>0</v>
      </c>
      <c r="N13" s="44">
        <f>'Choice Food Calculations'!$M13*9</f>
        <v>0</v>
      </c>
      <c r="P13" s="1"/>
      <c r="Q13" s="1">
        <v>0</v>
      </c>
      <c r="R13" s="1">
        <v>0</v>
      </c>
      <c r="S13" s="1">
        <v>0</v>
      </c>
    </row>
    <row r="14" spans="1:19">
      <c r="A14" s="1" t="s">
        <v>80</v>
      </c>
      <c r="B14" s="4" t="e">
        <f>(100/25.44)*B21</f>
        <v>#N/A</v>
      </c>
      <c r="C14" s="4" t="e">
        <f>B21</f>
        <v>#N/A</v>
      </c>
      <c r="D14" s="6" t="e">
        <f t="shared" si="0"/>
        <v>#N/A</v>
      </c>
      <c r="F14" s="1"/>
      <c r="G14" s="4"/>
      <c r="H14" s="4">
        <f>G30</f>
        <v>0</v>
      </c>
      <c r="I14" s="4">
        <f>'Choice Food Calculations'!$H14*4</f>
        <v>0</v>
      </c>
    </row>
    <row r="15" spans="1:19">
      <c r="A15" s="105" t="s">
        <v>210</v>
      </c>
      <c r="B15" s="4" t="e">
        <f>(100/23.98)*B21</f>
        <v>#N/A</v>
      </c>
      <c r="C15" s="4" t="e">
        <f>B21</f>
        <v>#N/A</v>
      </c>
      <c r="D15" s="6" t="e">
        <f t="shared" si="0"/>
        <v>#N/A</v>
      </c>
    </row>
    <row r="16" spans="1:19">
      <c r="A16" s="1" t="s">
        <v>84</v>
      </c>
      <c r="B16" s="4" t="e">
        <f>(100/26.15)*B21</f>
        <v>#N/A</v>
      </c>
      <c r="C16" s="4" t="e">
        <f>B21</f>
        <v>#N/A</v>
      </c>
      <c r="D16" s="6" t="e">
        <f t="shared" si="0"/>
        <v>#N/A</v>
      </c>
    </row>
    <row r="17" spans="1:17">
      <c r="A17" s="1" t="s">
        <v>86</v>
      </c>
      <c r="B17" s="4" t="e">
        <f>(100/30.09)*B21</f>
        <v>#N/A</v>
      </c>
      <c r="C17" s="4" t="e">
        <f>B21</f>
        <v>#N/A</v>
      </c>
      <c r="D17" s="6" t="e">
        <f t="shared" si="0"/>
        <v>#N/A</v>
      </c>
    </row>
    <row r="18" spans="1:17">
      <c r="A18" s="1" t="s">
        <v>87</v>
      </c>
      <c r="B18" s="4" t="e">
        <f>(100/23.62)*B21</f>
        <v>#N/A</v>
      </c>
      <c r="C18" s="4" t="e">
        <f>B21</f>
        <v>#N/A</v>
      </c>
      <c r="D18" s="6" t="e">
        <f t="shared" si="0"/>
        <v>#N/A</v>
      </c>
    </row>
    <row r="19" spans="1:17">
      <c r="A19" s="1" t="s">
        <v>89</v>
      </c>
      <c r="B19" s="4" t="e">
        <f>(28/8)*B21</f>
        <v>#N/A</v>
      </c>
      <c r="C19" s="4" t="e">
        <f>B21</f>
        <v>#N/A</v>
      </c>
      <c r="D19" s="6" t="e">
        <f t="shared" si="0"/>
        <v>#N/A</v>
      </c>
    </row>
    <row r="20" spans="1:17">
      <c r="A20" s="1"/>
      <c r="B20" s="4">
        <v>0</v>
      </c>
      <c r="C20" s="4" t="e">
        <f>B39/6</f>
        <v>#VALUE!</v>
      </c>
      <c r="D20" s="6" t="e">
        <f t="shared" si="0"/>
        <v>#VALUE!</v>
      </c>
    </row>
    <row r="21" spans="1:17" ht="15.75" customHeight="1">
      <c r="B21" s="47" t="e">
        <f>'Information - Wk 5 - 6'!F47</f>
        <v>#N/A</v>
      </c>
      <c r="G21" s="47" t="e">
        <f ca="1">'Information - Wk 5 - 6'!F25</f>
        <v>#N/A</v>
      </c>
      <c r="L21" s="47" t="e">
        <f ca="1">'Information - Wk 5 - 6'!F62</f>
        <v>#N/A</v>
      </c>
      <c r="Q21" t="e">
        <f ca="1">G21*0.85</f>
        <v>#N/A</v>
      </c>
    </row>
    <row r="22" spans="1:17" ht="15.75" customHeight="1"/>
    <row r="23" spans="1:17" ht="15.75" customHeight="1"/>
    <row r="24" spans="1:17" ht="15.75" customHeight="1">
      <c r="F24" t="s">
        <v>95</v>
      </c>
    </row>
    <row r="25" spans="1:17" ht="15.75" customHeight="1">
      <c r="F25" s="49">
        <v>1.2</v>
      </c>
      <c r="I25" t="s">
        <v>208</v>
      </c>
      <c r="M25" t="s">
        <v>209</v>
      </c>
    </row>
    <row r="26" spans="1:17" ht="15.75" customHeight="1">
      <c r="F26" s="49">
        <v>1.4</v>
      </c>
      <c r="I26" s="1" t="s">
        <v>96</v>
      </c>
      <c r="J26" s="1" t="s">
        <v>0</v>
      </c>
      <c r="K26" s="1" t="s">
        <v>5</v>
      </c>
      <c r="M26" s="49" t="s">
        <v>96</v>
      </c>
      <c r="N26" s="49" t="s">
        <v>0</v>
      </c>
      <c r="O26" s="49" t="s">
        <v>5</v>
      </c>
    </row>
    <row r="27" spans="1:17" ht="15.75" customHeight="1">
      <c r="F27" s="49">
        <v>1.6</v>
      </c>
      <c r="I27" s="1" t="s">
        <v>92</v>
      </c>
      <c r="J27" s="1" t="e">
        <f>'Information - Wk 5 - 6'!M12*1.35</f>
        <v>#NUM!</v>
      </c>
      <c r="K27" s="1" t="e">
        <f>('Information - Wk 5 - 6'!M12/2.2)*0.9</f>
        <v>#NUM!</v>
      </c>
      <c r="M27" s="49" t="s">
        <v>92</v>
      </c>
      <c r="N27" s="49" t="e">
        <f>'Information - Wk 5 - 6'!O13*1.35</f>
        <v>#NUM!</v>
      </c>
      <c r="O27" s="49" t="e">
        <f>('Information - Wk 5 - 6'!O13/2.2)*0.9</f>
        <v>#NUM!</v>
      </c>
    </row>
    <row r="28" spans="1:17" ht="15.75" customHeight="1">
      <c r="F28" s="49">
        <v>1.8</v>
      </c>
      <c r="I28" s="1" t="s">
        <v>98</v>
      </c>
      <c r="J28" s="1" t="e">
        <f>'Information - Wk 5 - 6'!M12*1.3</f>
        <v>#NUM!</v>
      </c>
      <c r="K28" s="1" t="e">
        <f>('Information - Wk 5 - 6'!M12/2.2)*0.95</f>
        <v>#NUM!</v>
      </c>
      <c r="M28" s="49" t="s">
        <v>98</v>
      </c>
      <c r="N28" s="49" t="e">
        <f>'Information - Wk 5 - 6'!O13*1.3</f>
        <v>#NUM!</v>
      </c>
      <c r="O28" s="49" t="e">
        <f>('Information - Wk 5 - 6'!O13/2.2)*0.95</f>
        <v>#NUM!</v>
      </c>
    </row>
    <row r="29" spans="1:17" ht="15.75" customHeight="1">
      <c r="F29" s="49">
        <v>2</v>
      </c>
      <c r="I29" s="1" t="s">
        <v>99</v>
      </c>
      <c r="J29" s="1" t="e">
        <f>'Information - Wk 5 - 6'!M12*1.4</f>
        <v>#NUM!</v>
      </c>
      <c r="K29" s="1" t="e">
        <f>('Information - Wk 5 - 6'!M12/2.2)*1.2</f>
        <v>#NUM!</v>
      </c>
      <c r="M29" s="49" t="s">
        <v>99</v>
      </c>
      <c r="N29" s="49" t="e">
        <f>'Information - Wk 5 - 6'!O13*1.4</f>
        <v>#NUM!</v>
      </c>
      <c r="O29" s="49" t="e">
        <f>('Information - Wk 5 - 6'!O13/2.2)*1.2</f>
        <v>#NUM!</v>
      </c>
    </row>
    <row r="30" spans="1:17" ht="15.75" customHeight="1"/>
    <row r="31" spans="1:17" ht="15.75" customHeight="1">
      <c r="I31" s="1" t="s">
        <v>28</v>
      </c>
      <c r="J31" s="1" t="s">
        <v>102</v>
      </c>
    </row>
    <row r="32" spans="1:17" ht="15.75" customHeight="1">
      <c r="A32" s="55" t="s">
        <v>92</v>
      </c>
      <c r="B32" s="57" t="s">
        <v>104</v>
      </c>
      <c r="C32" s="57" t="s">
        <v>106</v>
      </c>
      <c r="I32" s="1" t="s">
        <v>29</v>
      </c>
      <c r="J32" s="1">
        <f>66+(13.7*'Information - Wk 5 - 6'!B3)+(5*'Information - Wk 5 - 6'!B4)-(6.8*'Information - Wk 5 - 6'!B5)</f>
        <v>66</v>
      </c>
    </row>
    <row r="33" spans="1:27" ht="15.75" customHeight="1">
      <c r="A33" s="1">
        <v>7</v>
      </c>
      <c r="B33" s="57">
        <f>'Choice Food Calculations'!$A33-1</f>
        <v>6</v>
      </c>
      <c r="C33" s="57">
        <v>4</v>
      </c>
      <c r="I33" s="1" t="s">
        <v>107</v>
      </c>
      <c r="J33" s="1">
        <f>655+(9.6*'Information - Wk 5 - 6'!B3)+(1.8*'Information - Wk 5 - 6'!B4)-(4.7*'Information - Wk 5 - 6'!B5)</f>
        <v>655</v>
      </c>
    </row>
    <row r="34" spans="1:27" ht="15.75" customHeight="1">
      <c r="A34" s="1">
        <v>6</v>
      </c>
      <c r="B34" s="57">
        <f>'Choice Food Calculations'!$A34-1</f>
        <v>5</v>
      </c>
      <c r="C34" s="57">
        <f>'Choice Food Calculations'!$A34-3</f>
        <v>3</v>
      </c>
    </row>
    <row r="35" spans="1:27" ht="15.75" customHeight="1">
      <c r="A35" s="1">
        <v>5</v>
      </c>
      <c r="B35" s="57">
        <f>'Choice Food Calculations'!$A35-1</f>
        <v>4</v>
      </c>
      <c r="C35" s="57">
        <f>'Choice Food Calculations'!$A35-2</f>
        <v>3</v>
      </c>
    </row>
    <row r="36" spans="1:27" ht="15.75" customHeight="1">
      <c r="A36" s="1">
        <v>4</v>
      </c>
      <c r="B36" s="57">
        <f>'Choice Food Calculations'!$A36-1</f>
        <v>3</v>
      </c>
      <c r="C36" s="57">
        <f>'Choice Food Calculations'!$A36-1</f>
        <v>3</v>
      </c>
      <c r="H36" s="1" t="s">
        <v>112</v>
      </c>
      <c r="I36" s="1" t="s">
        <v>3</v>
      </c>
    </row>
    <row r="37" spans="1:27" ht="15.75" customHeight="1">
      <c r="A37" s="1"/>
      <c r="B37" s="63">
        <v>0</v>
      </c>
      <c r="C37" s="63">
        <v>0</v>
      </c>
      <c r="H37" s="1" t="s">
        <v>113</v>
      </c>
      <c r="I37" s="4" t="e">
        <f>('Information - Wk 5 - 6'!B9*'Information - Wk 5 - 6'!I7)*0.725</f>
        <v>#N/A</v>
      </c>
    </row>
    <row r="38" spans="1:27" ht="15.75" customHeight="1">
      <c r="A38" s="1"/>
      <c r="B38" s="57"/>
      <c r="C38" s="57"/>
      <c r="H38" s="1" t="s">
        <v>77</v>
      </c>
      <c r="I38" s="4" t="e">
        <f>'Information - Wk 5 - 6'!B9*'Information - Wk 5 - 6'!I7</f>
        <v>#N/A</v>
      </c>
    </row>
    <row r="39" spans="1:27" ht="15.75" customHeight="1">
      <c r="A39" s="55" t="s">
        <v>98</v>
      </c>
      <c r="B39" s="57" t="s">
        <v>104</v>
      </c>
      <c r="C39" s="57" t="s">
        <v>106</v>
      </c>
      <c r="H39" s="1" t="s">
        <v>116</v>
      </c>
      <c r="I39" s="4" t="e">
        <f>('Information - Wk 5 - 6'!B9*'Information - Wk 5 - 6'!I7)*1.125</f>
        <v>#N/A</v>
      </c>
    </row>
    <row r="40" spans="1:27" ht="15.75" customHeight="1">
      <c r="A40" s="1">
        <v>7</v>
      </c>
      <c r="B40" s="57">
        <f>'Choice Food Calculations'!$A40-2</f>
        <v>5</v>
      </c>
      <c r="C40" s="57">
        <v>4</v>
      </c>
    </row>
    <row r="41" spans="1:27" ht="15.75" customHeight="1">
      <c r="A41" s="1">
        <v>6</v>
      </c>
      <c r="B41" s="57">
        <f>'Choice Food Calculations'!$A41-2</f>
        <v>4</v>
      </c>
      <c r="C41" s="57">
        <f>'Choice Food Calculations'!$A41-3</f>
        <v>3</v>
      </c>
      <c r="G41" t="s">
        <v>118</v>
      </c>
      <c r="H41" t="s">
        <v>119</v>
      </c>
      <c r="I41" t="s">
        <v>120</v>
      </c>
      <c r="J41" t="s">
        <v>121</v>
      </c>
      <c r="K41" t="s">
        <v>122</v>
      </c>
      <c r="L41" t="s">
        <v>124</v>
      </c>
      <c r="M41" t="s">
        <v>125</v>
      </c>
      <c r="N41" t="s">
        <v>126</v>
      </c>
      <c r="O41" t="s">
        <v>127</v>
      </c>
      <c r="P41" t="s">
        <v>128</v>
      </c>
      <c r="Q41" t="s">
        <v>129</v>
      </c>
      <c r="R41" t="s">
        <v>130</v>
      </c>
      <c r="S41" t="s">
        <v>131</v>
      </c>
      <c r="T41" t="s">
        <v>132</v>
      </c>
      <c r="U41" t="s">
        <v>133</v>
      </c>
      <c r="V41" t="s">
        <v>134</v>
      </c>
      <c r="W41" t="s">
        <v>135</v>
      </c>
      <c r="X41" t="s">
        <v>136</v>
      </c>
      <c r="Y41" t="s">
        <v>137</v>
      </c>
      <c r="Z41" t="s">
        <v>138</v>
      </c>
      <c r="AA41" t="s">
        <v>139</v>
      </c>
    </row>
    <row r="42" spans="1:27" ht="15.75" customHeight="1">
      <c r="A42" s="1">
        <v>5</v>
      </c>
      <c r="B42" s="57">
        <f>'Choice Food Calculations'!$A42-2</f>
        <v>3</v>
      </c>
      <c r="C42" s="57">
        <f>'Choice Food Calculations'!$A42-2</f>
        <v>3</v>
      </c>
      <c r="F42" s="69"/>
      <c r="G42" s="70" t="s">
        <v>142</v>
      </c>
      <c r="H42" s="70"/>
      <c r="I42" s="70"/>
      <c r="J42" s="69" t="s">
        <v>144</v>
      </c>
      <c r="K42" s="69"/>
      <c r="L42" s="69"/>
      <c r="M42" s="70" t="s">
        <v>93</v>
      </c>
      <c r="N42" s="70"/>
      <c r="O42" s="70"/>
      <c r="P42" s="69" t="s">
        <v>146</v>
      </c>
      <c r="Q42" s="69"/>
      <c r="R42" s="69"/>
      <c r="S42" s="70" t="s">
        <v>147</v>
      </c>
      <c r="T42" s="70"/>
      <c r="U42" s="70"/>
      <c r="V42" s="69" t="s">
        <v>148</v>
      </c>
      <c r="W42" s="69"/>
      <c r="X42" s="69"/>
      <c r="Y42" s="70" t="s">
        <v>149</v>
      </c>
      <c r="Z42" s="70"/>
      <c r="AA42" s="70"/>
    </row>
    <row r="43" spans="1:27" ht="15.75" customHeight="1">
      <c r="A43" s="1">
        <v>4</v>
      </c>
      <c r="B43" s="57">
        <f>'Choice Food Calculations'!$A43-1</f>
        <v>3</v>
      </c>
      <c r="C43" s="57">
        <f>'Choice Food Calculations'!$A43-1</f>
        <v>3</v>
      </c>
      <c r="F43" s="71" t="s">
        <v>92</v>
      </c>
      <c r="G43" s="72" t="s">
        <v>152</v>
      </c>
      <c r="H43" s="72" t="s">
        <v>4</v>
      </c>
      <c r="I43" s="72" t="s">
        <v>5</v>
      </c>
      <c r="J43" s="73" t="s">
        <v>152</v>
      </c>
      <c r="K43" s="73" t="s">
        <v>4</v>
      </c>
      <c r="L43" s="73" t="s">
        <v>5</v>
      </c>
      <c r="M43" s="72" t="s">
        <v>152</v>
      </c>
      <c r="N43" s="72" t="s">
        <v>4</v>
      </c>
      <c r="O43" s="72" t="s">
        <v>5</v>
      </c>
      <c r="P43" s="73" t="s">
        <v>152</v>
      </c>
      <c r="Q43" s="73" t="s">
        <v>4</v>
      </c>
      <c r="R43" s="73" t="s">
        <v>5</v>
      </c>
      <c r="S43" s="72" t="s">
        <v>152</v>
      </c>
      <c r="T43" s="72" t="s">
        <v>4</v>
      </c>
      <c r="U43" s="72" t="s">
        <v>5</v>
      </c>
      <c r="V43" s="73" t="s">
        <v>152</v>
      </c>
      <c r="W43" s="73" t="s">
        <v>4</v>
      </c>
      <c r="X43" s="73" t="s">
        <v>5</v>
      </c>
      <c r="Y43" s="72" t="s">
        <v>152</v>
      </c>
      <c r="Z43" s="72" t="s">
        <v>4</v>
      </c>
      <c r="AA43" s="72" t="s">
        <v>5</v>
      </c>
    </row>
    <row r="44" spans="1:27" ht="15.75" customHeight="1">
      <c r="A44" s="1"/>
      <c r="B44" s="63">
        <v>0</v>
      </c>
      <c r="C44" s="63">
        <v>0</v>
      </c>
      <c r="E44" t="s">
        <v>155</v>
      </c>
      <c r="F44" s="71">
        <v>7</v>
      </c>
      <c r="G44" s="72" t="s">
        <v>156</v>
      </c>
      <c r="H44" s="72" t="s">
        <v>156</v>
      </c>
      <c r="I44" s="72" t="s">
        <v>156</v>
      </c>
      <c r="J44" s="73" t="s">
        <v>156</v>
      </c>
      <c r="K44" s="73" t="s">
        <v>156</v>
      </c>
      <c r="L44" s="73" t="s">
        <v>156</v>
      </c>
      <c r="M44" s="72" t="s">
        <v>156</v>
      </c>
      <c r="N44" s="72" t="s">
        <v>156</v>
      </c>
      <c r="O44" s="72"/>
      <c r="P44" s="73" t="s">
        <v>156</v>
      </c>
      <c r="Q44" s="73" t="s">
        <v>156</v>
      </c>
      <c r="R44" s="73" t="s">
        <v>156</v>
      </c>
      <c r="S44" s="72" t="s">
        <v>156</v>
      </c>
      <c r="T44" s="72" t="s">
        <v>156</v>
      </c>
      <c r="U44" s="72"/>
      <c r="V44" s="73" t="s">
        <v>156</v>
      </c>
      <c r="W44" s="73" t="s">
        <v>156</v>
      </c>
      <c r="X44" s="73"/>
      <c r="Y44" s="72" t="s">
        <v>156</v>
      </c>
      <c r="Z44" s="72"/>
      <c r="AA44" s="72" t="s">
        <v>156</v>
      </c>
    </row>
    <row r="45" spans="1:27" ht="15.75" customHeight="1">
      <c r="A45" s="1"/>
      <c r="B45" s="57"/>
      <c r="C45" s="57"/>
      <c r="E45" t="s">
        <v>157</v>
      </c>
      <c r="F45" s="71">
        <v>6</v>
      </c>
      <c r="G45" s="72" t="s">
        <v>156</v>
      </c>
      <c r="H45" s="72" t="s">
        <v>156</v>
      </c>
      <c r="I45" s="72" t="s">
        <v>156</v>
      </c>
      <c r="J45" s="73" t="s">
        <v>156</v>
      </c>
      <c r="K45" s="73" t="s">
        <v>156</v>
      </c>
      <c r="L45" s="73"/>
      <c r="M45" s="72" t="s">
        <v>156</v>
      </c>
      <c r="N45" s="72" t="s">
        <v>156</v>
      </c>
      <c r="O45" s="72"/>
      <c r="P45" s="73" t="s">
        <v>156</v>
      </c>
      <c r="Q45" s="73" t="s">
        <v>156</v>
      </c>
      <c r="R45" s="73" t="s">
        <v>156</v>
      </c>
      <c r="S45" s="72" t="s">
        <v>156</v>
      </c>
      <c r="T45" s="72" t="s">
        <v>156</v>
      </c>
      <c r="U45" s="72"/>
      <c r="V45" s="73" t="s">
        <v>156</v>
      </c>
      <c r="W45" s="73"/>
      <c r="X45" s="73" t="s">
        <v>156</v>
      </c>
      <c r="Y45" s="74"/>
      <c r="Z45" s="74"/>
      <c r="AA45" s="74"/>
    </row>
    <row r="46" spans="1:27" ht="15.75" customHeight="1">
      <c r="A46" s="55" t="s">
        <v>99</v>
      </c>
      <c r="B46" s="57" t="s">
        <v>104</v>
      </c>
      <c r="C46" s="57" t="s">
        <v>106</v>
      </c>
      <c r="E46" t="s">
        <v>160</v>
      </c>
      <c r="F46" s="71">
        <v>5</v>
      </c>
      <c r="G46" s="72" t="s">
        <v>161</v>
      </c>
      <c r="H46" s="72" t="s">
        <v>161</v>
      </c>
      <c r="I46" s="72" t="s">
        <v>161</v>
      </c>
      <c r="J46" s="73" t="s">
        <v>161</v>
      </c>
      <c r="K46" s="73" t="s">
        <v>161</v>
      </c>
      <c r="L46" s="73"/>
      <c r="M46" s="72" t="s">
        <v>161</v>
      </c>
      <c r="N46" s="72" t="s">
        <v>161</v>
      </c>
      <c r="O46" s="72" t="s">
        <v>161</v>
      </c>
      <c r="P46" s="73" t="s">
        <v>161</v>
      </c>
      <c r="Q46" s="73" t="s">
        <v>161</v>
      </c>
      <c r="R46" s="73"/>
      <c r="S46" s="72" t="s">
        <v>161</v>
      </c>
      <c r="T46" s="72"/>
      <c r="U46" s="72" t="s">
        <v>161</v>
      </c>
      <c r="V46" s="74"/>
      <c r="W46" s="74"/>
      <c r="X46" s="74"/>
      <c r="Y46" s="74"/>
      <c r="Z46" s="74"/>
      <c r="AA46" s="74"/>
    </row>
    <row r="47" spans="1:27" ht="15.75" customHeight="1">
      <c r="A47" s="49">
        <v>7</v>
      </c>
      <c r="B47" s="57">
        <v>4</v>
      </c>
      <c r="C47" s="57">
        <f>'[1]Choice Food Calculations'!$A47-2</f>
        <v>5</v>
      </c>
      <c r="E47" t="s">
        <v>163</v>
      </c>
      <c r="F47" s="71">
        <v>4</v>
      </c>
      <c r="G47" s="72" t="s">
        <v>161</v>
      </c>
      <c r="H47" s="72" t="s">
        <v>161</v>
      </c>
      <c r="I47" s="72" t="s">
        <v>161</v>
      </c>
      <c r="J47" s="73" t="s">
        <v>161</v>
      </c>
      <c r="K47" s="73" t="s">
        <v>161</v>
      </c>
      <c r="L47" s="73" t="s">
        <v>161</v>
      </c>
      <c r="M47" s="72" t="s">
        <v>161</v>
      </c>
      <c r="N47" s="72" t="s">
        <v>161</v>
      </c>
      <c r="O47" s="72"/>
      <c r="P47" s="73" t="s">
        <v>161</v>
      </c>
      <c r="Q47" s="73"/>
      <c r="R47" s="73" t="s">
        <v>161</v>
      </c>
      <c r="S47" s="74"/>
      <c r="T47" s="74"/>
      <c r="U47" s="74"/>
      <c r="V47" s="74"/>
      <c r="W47" s="74"/>
      <c r="X47" s="74"/>
      <c r="Y47" s="74"/>
      <c r="Z47" s="74"/>
      <c r="AA47" s="74"/>
    </row>
    <row r="48" spans="1:27" ht="15.75" customHeight="1">
      <c r="A48" s="49">
        <v>6</v>
      </c>
      <c r="B48" s="57">
        <v>3</v>
      </c>
      <c r="C48" s="57">
        <f>'[1]Choice Food Calculations'!$A48-2</f>
        <v>4</v>
      </c>
      <c r="F48" s="69"/>
      <c r="G48" s="70" t="s">
        <v>142</v>
      </c>
      <c r="H48" s="70"/>
      <c r="I48" s="70"/>
      <c r="J48" s="69" t="s">
        <v>144</v>
      </c>
      <c r="K48" s="69"/>
      <c r="L48" s="69"/>
      <c r="M48" s="70" t="s">
        <v>93</v>
      </c>
      <c r="N48" s="70"/>
      <c r="O48" s="70"/>
      <c r="P48" s="69" t="s">
        <v>146</v>
      </c>
      <c r="Q48" s="69"/>
      <c r="R48" s="69"/>
      <c r="S48" s="70" t="s">
        <v>147</v>
      </c>
      <c r="T48" s="70"/>
      <c r="U48" s="70"/>
      <c r="V48" s="69" t="s">
        <v>148</v>
      </c>
      <c r="W48" s="69"/>
      <c r="X48" s="69"/>
      <c r="Y48" s="70" t="s">
        <v>149</v>
      </c>
      <c r="Z48" s="70"/>
      <c r="AA48" s="70"/>
    </row>
    <row r="49" spans="1:27" ht="15.75" customHeight="1">
      <c r="A49" s="49">
        <v>5</v>
      </c>
      <c r="B49" s="57">
        <v>3</v>
      </c>
      <c r="C49" s="57">
        <f>'[1]Choice Food Calculations'!$A49-2</f>
        <v>3</v>
      </c>
      <c r="F49" s="71" t="s">
        <v>98</v>
      </c>
      <c r="G49" s="72" t="s">
        <v>152</v>
      </c>
      <c r="H49" s="72" t="s">
        <v>4</v>
      </c>
      <c r="I49" s="72" t="s">
        <v>5</v>
      </c>
      <c r="J49" s="73" t="s">
        <v>152</v>
      </c>
      <c r="K49" s="73" t="s">
        <v>4</v>
      </c>
      <c r="L49" s="73" t="s">
        <v>5</v>
      </c>
      <c r="M49" s="72" t="s">
        <v>152</v>
      </c>
      <c r="N49" s="72" t="s">
        <v>4</v>
      </c>
      <c r="O49" s="72" t="s">
        <v>5</v>
      </c>
      <c r="P49" s="73" t="s">
        <v>152</v>
      </c>
      <c r="Q49" s="73" t="s">
        <v>4</v>
      </c>
      <c r="R49" s="73" t="s">
        <v>5</v>
      </c>
      <c r="S49" s="72" t="s">
        <v>152</v>
      </c>
      <c r="T49" s="72" t="s">
        <v>4</v>
      </c>
      <c r="U49" s="72" t="s">
        <v>5</v>
      </c>
      <c r="V49" s="73" t="s">
        <v>152</v>
      </c>
      <c r="W49" s="73" t="s">
        <v>4</v>
      </c>
      <c r="X49" s="73" t="s">
        <v>5</v>
      </c>
      <c r="Y49" s="72" t="s">
        <v>152</v>
      </c>
      <c r="Z49" s="72" t="s">
        <v>4</v>
      </c>
      <c r="AA49" s="72" t="s">
        <v>5</v>
      </c>
    </row>
    <row r="50" spans="1:27" ht="15.75" customHeight="1">
      <c r="A50" s="49">
        <v>4</v>
      </c>
      <c r="B50" s="57">
        <v>2</v>
      </c>
      <c r="C50" s="57">
        <f>'[1]Choice Food Calculations'!$A50-1</f>
        <v>3</v>
      </c>
      <c r="E50" t="s">
        <v>167</v>
      </c>
      <c r="F50" s="71">
        <v>7</v>
      </c>
      <c r="G50" s="72" t="s">
        <v>156</v>
      </c>
      <c r="H50" s="72" t="s">
        <v>156</v>
      </c>
      <c r="I50" s="72" t="s">
        <v>156</v>
      </c>
      <c r="J50" s="73" t="s">
        <v>156</v>
      </c>
      <c r="K50" s="73" t="s">
        <v>156</v>
      </c>
      <c r="L50" s="73" t="s">
        <v>156</v>
      </c>
      <c r="M50" s="72" t="s">
        <v>156</v>
      </c>
      <c r="N50" s="72" t="s">
        <v>156</v>
      </c>
      <c r="O50" s="72"/>
      <c r="P50" s="73" t="s">
        <v>156</v>
      </c>
      <c r="Q50" s="73"/>
      <c r="R50" s="73" t="s">
        <v>156</v>
      </c>
      <c r="S50" s="72" t="s">
        <v>156</v>
      </c>
      <c r="T50" s="72" t="s">
        <v>156</v>
      </c>
      <c r="U50" s="72"/>
      <c r="V50" s="73" t="s">
        <v>156</v>
      </c>
      <c r="W50" s="73" t="s">
        <v>156</v>
      </c>
      <c r="X50" s="73"/>
      <c r="Y50" s="72" t="s">
        <v>156</v>
      </c>
      <c r="Z50" s="72"/>
      <c r="AA50" s="72" t="s">
        <v>156</v>
      </c>
    </row>
    <row r="51" spans="1:27" ht="15.75" customHeight="1">
      <c r="A51" s="1"/>
      <c r="B51" s="63">
        <v>0</v>
      </c>
      <c r="C51" s="63">
        <v>0</v>
      </c>
      <c r="E51" t="s">
        <v>168</v>
      </c>
      <c r="F51" s="71">
        <v>6</v>
      </c>
      <c r="G51" s="72" t="s">
        <v>156</v>
      </c>
      <c r="H51" s="72" t="s">
        <v>156</v>
      </c>
      <c r="I51" s="72" t="s">
        <v>156</v>
      </c>
      <c r="J51" s="73" t="s">
        <v>156</v>
      </c>
      <c r="K51" s="73" t="s">
        <v>156</v>
      </c>
      <c r="L51" s="73"/>
      <c r="M51" s="72" t="s">
        <v>156</v>
      </c>
      <c r="N51" s="72"/>
      <c r="O51" s="72" t="s">
        <v>156</v>
      </c>
      <c r="P51" s="73" t="s">
        <v>156</v>
      </c>
      <c r="Q51" s="73" t="s">
        <v>156</v>
      </c>
      <c r="R51" s="73"/>
      <c r="S51" s="72" t="s">
        <v>156</v>
      </c>
      <c r="T51" s="72" t="s">
        <v>156</v>
      </c>
      <c r="U51" s="72"/>
      <c r="V51" s="73" t="s">
        <v>156</v>
      </c>
      <c r="W51" s="73"/>
      <c r="X51" s="73" t="s">
        <v>156</v>
      </c>
      <c r="Y51" s="74"/>
      <c r="Z51" s="74"/>
      <c r="AA51" s="74"/>
    </row>
    <row r="52" spans="1:27" ht="15.75" customHeight="1">
      <c r="E52" t="s">
        <v>169</v>
      </c>
      <c r="F52" s="71">
        <v>5</v>
      </c>
      <c r="G52" s="72" t="s">
        <v>156</v>
      </c>
      <c r="H52" s="72" t="s">
        <v>156</v>
      </c>
      <c r="I52" s="72" t="s">
        <v>156</v>
      </c>
      <c r="J52" s="73" t="s">
        <v>156</v>
      </c>
      <c r="K52" s="73" t="s">
        <v>156</v>
      </c>
      <c r="L52" s="73"/>
      <c r="M52" s="72" t="s">
        <v>156</v>
      </c>
      <c r="N52" s="72"/>
      <c r="O52" s="72" t="s">
        <v>156</v>
      </c>
      <c r="P52" s="73" t="s">
        <v>156</v>
      </c>
      <c r="Q52" s="73" t="s">
        <v>156</v>
      </c>
      <c r="R52" s="73"/>
      <c r="S52" s="72" t="s">
        <v>156</v>
      </c>
      <c r="T52" s="72"/>
      <c r="U52" s="72" t="s">
        <v>156</v>
      </c>
      <c r="V52" s="74"/>
      <c r="W52" s="74"/>
      <c r="X52" s="74"/>
      <c r="Y52" s="74"/>
      <c r="Z52" s="74"/>
      <c r="AA52" s="74"/>
    </row>
    <row r="53" spans="1:27" ht="15.75" customHeight="1">
      <c r="A53" s="76" t="s">
        <v>91</v>
      </c>
      <c r="B53" s="76" t="s">
        <v>92</v>
      </c>
      <c r="C53" s="76" t="s">
        <v>98</v>
      </c>
      <c r="D53" s="76" t="s">
        <v>99</v>
      </c>
      <c r="E53" t="s">
        <v>171</v>
      </c>
      <c r="F53" s="71">
        <v>4</v>
      </c>
      <c r="G53" s="72" t="s">
        <v>156</v>
      </c>
      <c r="H53" s="72" t="s">
        <v>156</v>
      </c>
      <c r="I53" s="72" t="s">
        <v>156</v>
      </c>
      <c r="J53" s="73" t="s">
        <v>156</v>
      </c>
      <c r="K53" s="73" t="s">
        <v>156</v>
      </c>
      <c r="L53" s="73"/>
      <c r="M53" s="72" t="s">
        <v>156</v>
      </c>
      <c r="N53" s="72" t="s">
        <v>156</v>
      </c>
      <c r="O53" s="72" t="s">
        <v>156</v>
      </c>
      <c r="P53" s="73" t="s">
        <v>156</v>
      </c>
      <c r="Q53" s="73"/>
      <c r="R53" s="73" t="s">
        <v>156</v>
      </c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15.75" customHeight="1">
      <c r="A54" s="77" t="s">
        <v>92</v>
      </c>
      <c r="B54">
        <v>7</v>
      </c>
      <c r="C54">
        <v>7</v>
      </c>
      <c r="D54">
        <v>7</v>
      </c>
      <c r="F54" s="69"/>
      <c r="G54" s="70" t="s">
        <v>142</v>
      </c>
      <c r="H54" s="70"/>
      <c r="I54" s="70"/>
      <c r="J54" s="69" t="s">
        <v>144</v>
      </c>
      <c r="K54" s="69"/>
      <c r="L54" s="69"/>
      <c r="M54" s="70" t="s">
        <v>93</v>
      </c>
      <c r="N54" s="70"/>
      <c r="O54" s="70"/>
      <c r="P54" s="69" t="s">
        <v>146</v>
      </c>
      <c r="Q54" s="69"/>
      <c r="R54" s="69"/>
      <c r="S54" s="70" t="s">
        <v>147</v>
      </c>
      <c r="T54" s="70"/>
      <c r="U54" s="70"/>
      <c r="V54" s="69" t="s">
        <v>148</v>
      </c>
      <c r="W54" s="69"/>
      <c r="X54" s="69"/>
      <c r="Y54" s="70" t="s">
        <v>149</v>
      </c>
      <c r="Z54" s="70"/>
      <c r="AA54" s="70"/>
    </row>
    <row r="55" spans="1:27" ht="15.75" customHeight="1">
      <c r="A55" s="77" t="s">
        <v>98</v>
      </c>
      <c r="B55">
        <v>6</v>
      </c>
      <c r="C55">
        <v>6</v>
      </c>
      <c r="D55">
        <v>6</v>
      </c>
      <c r="F55" s="71" t="s">
        <v>99</v>
      </c>
      <c r="G55" s="72" t="s">
        <v>152</v>
      </c>
      <c r="H55" s="72" t="s">
        <v>4</v>
      </c>
      <c r="I55" s="72" t="s">
        <v>5</v>
      </c>
      <c r="J55" s="73" t="s">
        <v>152</v>
      </c>
      <c r="K55" s="73" t="s">
        <v>4</v>
      </c>
      <c r="L55" s="73" t="s">
        <v>5</v>
      </c>
      <c r="M55" s="72" t="s">
        <v>152</v>
      </c>
      <c r="N55" s="72" t="s">
        <v>4</v>
      </c>
      <c r="O55" s="72" t="s">
        <v>5</v>
      </c>
      <c r="P55" s="73" t="s">
        <v>152</v>
      </c>
      <c r="Q55" s="73" t="s">
        <v>4</v>
      </c>
      <c r="R55" s="73" t="s">
        <v>5</v>
      </c>
      <c r="S55" s="72" t="s">
        <v>152</v>
      </c>
      <c r="T55" s="72" t="s">
        <v>4</v>
      </c>
      <c r="U55" s="72" t="s">
        <v>5</v>
      </c>
      <c r="V55" s="73" t="s">
        <v>152</v>
      </c>
      <c r="W55" s="73" t="s">
        <v>4</v>
      </c>
      <c r="X55" s="73" t="s">
        <v>5</v>
      </c>
      <c r="Y55" s="72" t="s">
        <v>152</v>
      </c>
      <c r="Z55" s="72" t="s">
        <v>4</v>
      </c>
      <c r="AA55" s="72" t="s">
        <v>5</v>
      </c>
    </row>
    <row r="56" spans="1:27" ht="15.75" customHeight="1">
      <c r="A56" s="77" t="s">
        <v>99</v>
      </c>
      <c r="B56">
        <v>5</v>
      </c>
      <c r="C56">
        <v>5</v>
      </c>
      <c r="D56">
        <v>5</v>
      </c>
      <c r="E56" t="s">
        <v>175</v>
      </c>
      <c r="F56" s="71">
        <v>7</v>
      </c>
      <c r="G56" s="72" t="s">
        <v>156</v>
      </c>
      <c r="H56" s="72"/>
      <c r="I56" s="72" t="s">
        <v>156</v>
      </c>
      <c r="J56" s="73" t="s">
        <v>156</v>
      </c>
      <c r="K56" s="73" t="s">
        <v>156</v>
      </c>
      <c r="L56" s="73" t="s">
        <v>156</v>
      </c>
      <c r="M56" s="72" t="s">
        <v>156</v>
      </c>
      <c r="N56" s="72" t="s">
        <v>156</v>
      </c>
      <c r="O56" s="72"/>
      <c r="P56" s="73" t="s">
        <v>156</v>
      </c>
      <c r="Q56" s="73"/>
      <c r="R56" s="73" t="s">
        <v>156</v>
      </c>
      <c r="S56" s="72" t="s">
        <v>156</v>
      </c>
      <c r="T56" s="72" t="s">
        <v>156</v>
      </c>
      <c r="U56" s="72"/>
      <c r="V56" s="73" t="s">
        <v>156</v>
      </c>
      <c r="W56" s="73" t="s">
        <v>156</v>
      </c>
      <c r="X56" s="73" t="s">
        <v>156</v>
      </c>
      <c r="Y56" s="72" t="s">
        <v>156</v>
      </c>
      <c r="Z56" s="72"/>
      <c r="AA56" s="72" t="s">
        <v>156</v>
      </c>
    </row>
    <row r="57" spans="1:27" ht="15.75" customHeight="1">
      <c r="B57">
        <v>4</v>
      </c>
      <c r="C57">
        <v>4</v>
      </c>
      <c r="D57">
        <v>4</v>
      </c>
      <c r="E57" t="s">
        <v>176</v>
      </c>
      <c r="F57" s="71">
        <v>6</v>
      </c>
      <c r="G57" s="72" t="s">
        <v>156</v>
      </c>
      <c r="H57" s="72"/>
      <c r="I57" s="72" t="s">
        <v>156</v>
      </c>
      <c r="J57" s="73" t="s">
        <v>156</v>
      </c>
      <c r="K57" s="73" t="s">
        <v>156</v>
      </c>
      <c r="L57" s="73" t="s">
        <v>156</v>
      </c>
      <c r="M57" s="72" t="s">
        <v>156</v>
      </c>
      <c r="N57" s="72" t="s">
        <v>156</v>
      </c>
      <c r="O57" s="72"/>
      <c r="P57" s="73" t="s">
        <v>156</v>
      </c>
      <c r="Q57" s="73"/>
      <c r="R57" s="73" t="s">
        <v>156</v>
      </c>
      <c r="S57" s="72" t="s">
        <v>156</v>
      </c>
      <c r="T57" s="72" t="s">
        <v>156</v>
      </c>
      <c r="U57" s="72"/>
      <c r="V57" s="73" t="s">
        <v>156</v>
      </c>
      <c r="W57" s="73"/>
      <c r="X57" s="73" t="s">
        <v>156</v>
      </c>
      <c r="Y57" s="74"/>
      <c r="Z57" s="74"/>
      <c r="AA57" s="74"/>
    </row>
    <row r="58" spans="1:27" ht="15.75" customHeight="1">
      <c r="E58" t="s">
        <v>177</v>
      </c>
      <c r="F58" s="71">
        <v>5</v>
      </c>
      <c r="G58" s="72" t="s">
        <v>156</v>
      </c>
      <c r="H58" s="72"/>
      <c r="I58" s="72" t="s">
        <v>156</v>
      </c>
      <c r="J58" s="73" t="s">
        <v>156</v>
      </c>
      <c r="K58" s="73" t="s">
        <v>156</v>
      </c>
      <c r="L58" s="73"/>
      <c r="M58" s="72" t="s">
        <v>156</v>
      </c>
      <c r="N58" s="72" t="s">
        <v>156</v>
      </c>
      <c r="O58" s="72" t="s">
        <v>156</v>
      </c>
      <c r="P58" s="73" t="s">
        <v>156</v>
      </c>
      <c r="Q58" s="73" t="s">
        <v>156</v>
      </c>
      <c r="R58" s="73"/>
      <c r="S58" s="72" t="s">
        <v>156</v>
      </c>
      <c r="T58" s="72"/>
      <c r="U58" s="72" t="s">
        <v>156</v>
      </c>
      <c r="V58" s="74"/>
      <c r="W58" s="74"/>
      <c r="X58" s="74"/>
      <c r="Y58" s="74"/>
      <c r="Z58" s="74"/>
      <c r="AA58" s="74"/>
    </row>
    <row r="59" spans="1:27" ht="15.75" customHeight="1">
      <c r="E59" t="s">
        <v>179</v>
      </c>
      <c r="F59" s="71">
        <v>4</v>
      </c>
      <c r="G59" s="72" t="s">
        <v>156</v>
      </c>
      <c r="H59" s="72"/>
      <c r="I59" s="72" t="s">
        <v>156</v>
      </c>
      <c r="J59" s="73" t="s">
        <v>156</v>
      </c>
      <c r="K59" s="73" t="s">
        <v>156</v>
      </c>
      <c r="L59" s="73"/>
      <c r="M59" s="72" t="s">
        <v>156</v>
      </c>
      <c r="N59" s="72" t="s">
        <v>156</v>
      </c>
      <c r="O59" s="72" t="s">
        <v>156</v>
      </c>
      <c r="P59" s="73" t="s">
        <v>156</v>
      </c>
      <c r="Q59" s="73"/>
      <c r="R59" s="73" t="s">
        <v>156</v>
      </c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15.75" customHeight="1"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</row>
    <row r="61" spans="1:27" ht="15.75" customHeight="1"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</row>
    <row r="62" spans="1:27" ht="15.75" customHeight="1"/>
    <row r="63" spans="1:27" ht="15.75" customHeight="1"/>
    <row r="64" spans="1:2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DwfHqeoAoEgQ5uYb8M74liRaQX/wf9FEAg61DfcAL4NLsPC/XN6fsJN0GOrg+F+fLeMtom026d5yj72v2cjFZA==" saltValue="GYDQgYdlwDYZAU8RdDCHNw==" spinCount="100000" sheet="1" objects="1" scenarios="1"/>
  <pageMargins left="0.7" right="0.7" top="0.75" bottom="0.75" header="0" footer="0"/>
  <pageSetup orientation="landscape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Information - Wk 5 - 6</vt:lpstr>
      <vt:lpstr>Wk 5 - 6 - Meal Layout</vt:lpstr>
      <vt:lpstr>Choice Food Calculations</vt:lpstr>
      <vt:lpstr>BodyType</vt:lpstr>
      <vt:lpstr>Carbs</vt:lpstr>
      <vt:lpstr>Type_I</vt:lpstr>
      <vt:lpstr>TYPE_I_TABLE</vt:lpstr>
      <vt:lpstr>Type_IT</vt:lpstr>
      <vt:lpstr>Type_O</vt:lpstr>
      <vt:lpstr>Type_OT</vt:lpstr>
      <vt:lpstr>Type_V</vt:lpstr>
      <vt:lpstr>Type_VT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Vincent</dc:creator>
  <cp:lastModifiedBy>Russo, Vincent</cp:lastModifiedBy>
  <dcterms:created xsi:type="dcterms:W3CDTF">2019-04-16T18:14:45Z</dcterms:created>
  <dcterms:modified xsi:type="dcterms:W3CDTF">2020-11-03T09:44:50Z</dcterms:modified>
</cp:coreProperties>
</file>