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usso\Downloads\"/>
    </mc:Choice>
  </mc:AlternateContent>
  <bookViews>
    <workbookView xWindow="0" yWindow="0" windowWidth="20490" windowHeight="7755" activeTab="1"/>
  </bookViews>
  <sheets>
    <sheet name="Information - Wk 3 - 4" sheetId="1" r:id="rId1"/>
    <sheet name="Wk 3 - 4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" l="1"/>
  <c r="M10" i="1" l="1"/>
  <c r="O11" i="1"/>
  <c r="F6" i="2"/>
  <c r="G6" i="2" s="1"/>
  <c r="B3" i="1"/>
  <c r="B5" i="1"/>
  <c r="C50" i="3"/>
  <c r="C49" i="3"/>
  <c r="C48" i="3"/>
  <c r="C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K12" i="1"/>
  <c r="H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9" i="1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<sst xmlns="http://schemas.openxmlformats.org/spreadsheetml/2006/main" count="646" uniqueCount="211">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</sst>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6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  <fill>
      <patternFill patternType="solid">
        <fgColor theme="0" tint="-0.249977111117893"/>
        <bgColor rgb="FFFF000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9" borderId="2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3" fillId="0" borderId="18" xfId="0" applyFont="1" applyBorder="1"/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164" fontId="7" fillId="4" borderId="11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7" fillId="4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1" fillId="4" borderId="1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zoomScale="75" zoomScaleNormal="75" workbookViewId="0">
      <selection activeCell="I12" sqref="I12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07" t="s">
        <v>8</v>
      </c>
      <c r="K1" s="108"/>
      <c r="L1" s="108"/>
      <c r="M1" s="108"/>
      <c r="N1" s="108"/>
      <c r="O1" s="109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1" t="s">
        <v>14</v>
      </c>
      <c r="K2" s="132"/>
      <c r="L2" s="110" t="s">
        <v>15</v>
      </c>
      <c r="M2" s="111"/>
      <c r="N2" s="129" t="s">
        <v>19</v>
      </c>
      <c r="O2" s="130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34" t="s">
        <v>25</v>
      </c>
      <c r="E3" s="134" t="s">
        <v>2</v>
      </c>
      <c r="F3" s="134" t="s">
        <v>3</v>
      </c>
      <c r="G3" s="15"/>
      <c r="H3" s="17" t="s">
        <v>28</v>
      </c>
      <c r="I3" s="89"/>
      <c r="J3" s="116"/>
      <c r="K3" s="133"/>
      <c r="L3" s="136" t="s">
        <v>32</v>
      </c>
      <c r="M3" s="126"/>
      <c r="N3" s="127" t="s">
        <v>32</v>
      </c>
      <c r="O3" s="128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35"/>
      <c r="E4" s="135"/>
      <c r="F4" s="135"/>
      <c r="G4" s="15" t="s">
        <v>36</v>
      </c>
      <c r="H4" s="23" t="s">
        <v>37</v>
      </c>
      <c r="I4" s="90"/>
      <c r="J4" s="118" t="s">
        <v>42</v>
      </c>
      <c r="K4" s="119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0"/>
      <c r="K5" s="121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#NUM!</v>
      </c>
      <c r="F6" s="33" t="e">
        <f>E6*4</f>
        <v>#NUM!</v>
      </c>
      <c r="G6" s="15">
        <v>0.3</v>
      </c>
      <c r="H6" s="23" t="s">
        <v>59</v>
      </c>
      <c r="I6" s="90"/>
      <c r="J6" s="122"/>
      <c r="K6" s="123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#NUM!</v>
      </c>
      <c r="F7" s="38" t="e">
        <f>E7*9</f>
        <v>#NUM!</v>
      </c>
      <c r="G7" s="15">
        <v>0.2</v>
      </c>
      <c r="H7" s="23" t="s">
        <v>66</v>
      </c>
      <c r="I7" s="91"/>
      <c r="J7" s="124" t="s">
        <v>67</v>
      </c>
      <c r="K7" s="115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39" t="s">
        <v>72</v>
      </c>
      <c r="E8" s="126"/>
      <c r="F8" s="41" t="e">
        <f>SUM(F5:F7)</f>
        <v>#N/A</v>
      </c>
      <c r="G8" s="15"/>
      <c r="H8" s="23" t="s">
        <v>76</v>
      </c>
      <c r="I8" s="106" t="s">
        <v>113</v>
      </c>
      <c r="J8" s="116"/>
      <c r="K8" s="117"/>
      <c r="L8" s="125" t="s">
        <v>78</v>
      </c>
      <c r="M8" s="126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03" t="s">
        <v>3</v>
      </c>
      <c r="I9" s="104" t="e">
        <f>VLOOKUP(I8,'Choice Food Calculations'!$H$37:$I$39,2,FALSE)</f>
        <v>#N/A</v>
      </c>
      <c r="J9" s="114" t="s">
        <v>83</v>
      </c>
      <c r="K9" s="115"/>
      <c r="L9" s="112" t="s">
        <v>85</v>
      </c>
      <c r="M9" s="113"/>
      <c r="N9" s="125" t="s">
        <v>88</v>
      </c>
      <c r="O9" s="137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 t="s">
        <v>99</v>
      </c>
      <c r="J10" s="116"/>
      <c r="K10" s="117"/>
      <c r="L10" s="48" t="s">
        <v>94</v>
      </c>
      <c r="M10" s="50">
        <f>I4</f>
        <v>0</v>
      </c>
      <c r="N10" s="112" t="s">
        <v>85</v>
      </c>
      <c r="O10" s="138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#VALUE!</v>
      </c>
      <c r="I12" s="93">
        <v>4</v>
      </c>
      <c r="J12" s="53">
        <f ca="1">IFERROR(VLOOKUP(I12,INDIRECT(SUBSTITUTE($I$10," ","_")&amp;"T"),2,FALSE),0)</f>
        <v>2</v>
      </c>
      <c r="K12" s="61">
        <f ca="1">IFERROR(VLOOKUP(I12,INDIRECT(SUBSTITUTE($I$10," ","_")&amp;"T"),3,FALSE),0)</f>
        <v>3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#NUM!</v>
      </c>
      <c r="G28" s="65" t="e">
        <f>E6/6</f>
        <v>#NUM!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#NUM!</v>
      </c>
      <c r="G29" s="65" t="e">
        <f>E6/6</f>
        <v>#NUM!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#NUM!</v>
      </c>
      <c r="G30" s="65" t="e">
        <f>E6/6</f>
        <v>#NUM!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#NUM!</v>
      </c>
      <c r="G31" s="65" t="e">
        <f>E6/6</f>
        <v>#NUM!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#NUM!</v>
      </c>
      <c r="G32" s="65" t="e">
        <f>E6/6</f>
        <v>#NUM!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#NUM!</v>
      </c>
      <c r="G33" s="65" t="e">
        <f>E6/6</f>
        <v>#NUM!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#NUM!</v>
      </c>
      <c r="G34" s="65" t="e">
        <f>E6/6</f>
        <v>#NUM!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#NUM!</v>
      </c>
      <c r="G35" s="65" t="e">
        <f>E6/6</f>
        <v>#NUM!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#NUM!</v>
      </c>
      <c r="G36" s="65" t="e">
        <f>E6/6</f>
        <v>#NUM!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#NUM!</v>
      </c>
      <c r="G37" s="65" t="e">
        <f>E6/6</f>
        <v>#NUM!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#NUM!</v>
      </c>
      <c r="G38" s="65" t="e">
        <f>E6/6</f>
        <v>#NUM!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#NUM!</v>
      </c>
      <c r="G39" s="65" t="e">
        <f>E6/6</f>
        <v>#NUM!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#NUM!</v>
      </c>
      <c r="G40" s="65" t="e">
        <f>E6/6</f>
        <v>#NUM!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#NUM!</v>
      </c>
      <c r="G41" s="65" t="e">
        <f>E6/6</f>
        <v>#NUM!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#NUM!</v>
      </c>
      <c r="G42" s="65" t="e">
        <f>E6/6</f>
        <v>#NUM!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#NUM!</v>
      </c>
      <c r="G43" s="65" t="e">
        <f>E6/6</f>
        <v>#NUM!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#NUM!</v>
      </c>
      <c r="G44" s="65" t="e">
        <f>E6/6</f>
        <v>#NUM!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#NUM!</v>
      </c>
      <c r="G45" s="65" t="e">
        <f>E6/6</f>
        <v>#NUM!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#NUM!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#NUM!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#NUM!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#NUM!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#NUM!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#NUM!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#NUM!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#NUM!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#NUM!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#NUM!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#NUM!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#NUM!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#NUM!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i5AtdMPf1ty7IlEOgYDqjKXsbw4/n49WGlsNZQleGzPQVGtoJKNLUam2otbOon3V+tJvuoDuJEU8F1azR0AVSg==" saltValue="3iQ8F2hnwMmYYtqYA8H7uA==" spinCount="100000" sheet="1" objects="1" scenarios="1"/>
  <mergeCells count="17">
    <mergeCell ref="D3:D4"/>
    <mergeCell ref="E3:E4"/>
    <mergeCell ref="L3:M3"/>
    <mergeCell ref="N9:O9"/>
    <mergeCell ref="N10:O10"/>
    <mergeCell ref="D8:E8"/>
    <mergeCell ref="F3:F4"/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tabSelected="1" zoomScaleNormal="100" workbookViewId="0">
      <selection activeCell="E8" sqref="E8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3" t="s">
        <v>10</v>
      </c>
      <c r="K2" s="128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42" t="s">
        <v>13</v>
      </c>
      <c r="F3" s="140" t="s">
        <v>16</v>
      </c>
      <c r="G3" s="140" t="s">
        <v>21</v>
      </c>
      <c r="H3" s="142" t="s">
        <v>22</v>
      </c>
      <c r="I3" s="3"/>
      <c r="J3" s="146" t="str">
        <f>'Information - Wk 3 - 4'!I10</f>
        <v>Type O</v>
      </c>
      <c r="K3" s="126"/>
      <c r="L3" s="16">
        <f>'Information - Wk 3 - 4'!I12</f>
        <v>4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41"/>
      <c r="F4" s="141"/>
      <c r="G4" s="141"/>
      <c r="H4" s="141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4" t="s">
        <v>38</v>
      </c>
      <c r="K6" s="145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str">
        <f>UPPER(VLOOKUP($J$3&amp;$L$3,'Choice Food Calculations'!$E$44:$AA$59,MATCH($J$6&amp;J7,'Choice Food Calculations'!$E$41:$AA$41,0),FALSE))</f>
        <v>X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str">
        <f>UPPER(VLOOKUP($J$3&amp;$L$3,'Choice Food Calculations'!$E$44:$AA$59,MATCH($J$6&amp;J8,'Choice Food Calculations'!$E$41:$AA$41,0),FALSE))</f>
        <v/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str">
        <f>UPPER(VLOOKUP($J$3&amp;$L$3,'Choice Food Calculations'!$E$44:$AA$59,MATCH($J$6&amp;J9,'Choice Food Calculations'!$E$41:$AA$41,0),FALSE))</f>
        <v>X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42" t="s">
        <v>13</v>
      </c>
      <c r="F15" s="140" t="s">
        <v>16</v>
      </c>
      <c r="G15" s="140" t="s">
        <v>21</v>
      </c>
      <c r="H15" s="142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41"/>
      <c r="F16" s="141"/>
      <c r="G16" s="141"/>
      <c r="H16" s="141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4" t="s">
        <v>73</v>
      </c>
      <c r="K18" s="145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str">
        <f>UPPER(VLOOKUP($J$3&amp;$L$3,'Choice Food Calculations'!$E$44:$AA$59,MATCH($J$18&amp;J19,'Choice Food Calculations'!$E$41:$AA$41,0),FALSE))</f>
        <v>X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str">
        <f>UPPER(VLOOKUP($J$3&amp;$L$3,'Choice Food Calculations'!$E$44:$AA$59,MATCH($J$18&amp;J20,'Choice Food Calculations'!$E$41:$AA$41,0),FALSE))</f>
        <v>X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str">
        <f>UPPER(VLOOKUP($J$3&amp;$L$3,'Choice Food Calculations'!$E$44:$AA$59,MATCH($J$18&amp;J21,'Choice Food Calculations'!$E$41:$AA$41,0),FALSE))</f>
        <v/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42" t="s">
        <v>13</v>
      </c>
      <c r="F27" s="140" t="s">
        <v>16</v>
      </c>
      <c r="G27" s="140" t="s">
        <v>21</v>
      </c>
      <c r="H27" s="142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41"/>
      <c r="F28" s="141"/>
      <c r="G28" s="141"/>
      <c r="H28" s="141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4" t="s">
        <v>93</v>
      </c>
      <c r="K30" s="145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str">
        <f>UPPER(VLOOKUP($J$3&amp;$L$3,'Choice Food Calculations'!$E$44:$AA$59,MATCH($J$30&amp;J19,'Choice Food Calculations'!$E$41:$AA$41,0),FALSE))</f>
        <v>X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str">
        <f>UPPER(VLOOKUP($J$3&amp;$L$3,'Choice Food Calculations'!$E$44:$AA$59,MATCH($J$30&amp;J20,'Choice Food Calculations'!$E$41:$AA$41,0),FALSE))</f>
        <v>X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str">
        <f>UPPER(VLOOKUP($J$3&amp;$L$3,'Choice Food Calculations'!$E$44:$AA$59,MATCH($J$30&amp;J21,'Choice Food Calculations'!$E$41:$AA$41,0),FALSE))</f>
        <v>X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42" t="s">
        <v>13</v>
      </c>
      <c r="F39" s="140" t="s">
        <v>16</v>
      </c>
      <c r="G39" s="140" t="s">
        <v>21</v>
      </c>
      <c r="H39" s="142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41"/>
      <c r="F40" s="141"/>
      <c r="G40" s="141"/>
      <c r="H40" s="141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4" t="s">
        <v>111</v>
      </c>
      <c r="K42" s="145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str">
        <f>UPPER(VLOOKUP($J$3&amp;$L$3,'Choice Food Calculations'!$E$44:$AA$59,MATCH($J$42&amp;J43,'Choice Food Calculations'!$E$41:$AA$41,0),FALSE))</f>
        <v>X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str">
        <f>UPPER(VLOOKUP($J$3&amp;$L$3,'Choice Food Calculations'!$E$44:$AA$59,MATCH($J$42&amp;J44,'Choice Food Calculations'!$E$41:$AA$41,0),FALSE))</f>
        <v/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str">
        <f>UPPER(VLOOKUP($J$3&amp;$L$3,'Choice Food Calculations'!$E$44:$AA$59,MATCH($J$42&amp;J45,'Choice Food Calculations'!$E$41:$AA$41,0),FALSE))</f>
        <v>X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42" t="s">
        <v>13</v>
      </c>
      <c r="F51" s="140" t="s">
        <v>16</v>
      </c>
      <c r="G51" s="140" t="s">
        <v>21</v>
      </c>
      <c r="H51" s="142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41"/>
      <c r="F52" s="141"/>
      <c r="G52" s="141"/>
      <c r="H52" s="141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4" t="s">
        <v>147</v>
      </c>
      <c r="K54" s="145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str">
        <f>UPPER(VLOOKUP($J$3&amp;$L$3,'Choice Food Calculations'!$E$44:$AA$59,MATCH($J$54&amp;J55,'Choice Food Calculations'!$E$41:$AA$41,0),FALSE))</f>
        <v/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str">
        <f>UPPER(VLOOKUP($J$3&amp;$L$3,'Choice Food Calculations'!$E$44:$AA$59,MATCH($J$54&amp;J56,'Choice Food Calculations'!$E$41:$AA$41,0),FALSE))</f>
        <v/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str">
        <f>UPPER(VLOOKUP($J$3&amp;$L$3,'Choice Food Calculations'!$E$44:$AA$59,MATCH($J$54&amp;J57,'Choice Food Calculations'!$E$41:$AA$41,0),FALSE))</f>
        <v/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42" t="s">
        <v>13</v>
      </c>
      <c r="F63" s="140" t="s">
        <v>16</v>
      </c>
      <c r="G63" s="140" t="s">
        <v>21</v>
      </c>
      <c r="H63" s="142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41"/>
      <c r="F64" s="141"/>
      <c r="G64" s="141"/>
      <c r="H64" s="141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4" t="s">
        <v>148</v>
      </c>
      <c r="K66" s="145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str">
        <f>UPPER(VLOOKUP($J$3&amp;$L$3,'Choice Food Calculations'!$E$44:$AA$59,MATCH($J$66&amp;J67,'Choice Food Calculations'!$E$41:$AA$41,0),FALSE))</f>
        <v/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str">
        <f>UPPER(VLOOKUP($J$3&amp;$L$3,'Choice Food Calculations'!$E$44:$AA$59,MATCH($J$66&amp;J68,'Choice Food Calculations'!$E$41:$AA$41,0),FALSE))</f>
        <v/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str">
        <f>UPPER(VLOOKUP($J$3&amp;$L$3,'Choice Food Calculations'!$E$44:$AA$59,MATCH($J$66&amp;J69,'Choice Food Calculations'!$E$41:$AA$41,0),FALSE))</f>
        <v/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42" t="s">
        <v>13</v>
      </c>
      <c r="F75" s="140" t="s">
        <v>16</v>
      </c>
      <c r="G75" s="140" t="s">
        <v>21</v>
      </c>
      <c r="H75" s="142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41"/>
      <c r="F76" s="141"/>
      <c r="G76" s="141"/>
      <c r="H76" s="141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4" t="s">
        <v>149</v>
      </c>
      <c r="K78" s="145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str">
        <f>UPPER(VLOOKUP($J$3&amp;$L$3,'Choice Food Calculations'!$E$44:$AA$59,MATCH($J$78&amp;J79,'Choice Food Calculations'!$E$41:$AA$41,0),FALSE))</f>
        <v/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str">
        <f>UPPER(VLOOKUP($J$3&amp;$L$3,'Choice Food Calculations'!$E$44:$AA$59,MATCH($J$78&amp;J80,'Choice Food Calculations'!$E$41:$AA$41,0),FALSE))</f>
        <v/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str">
        <f>UPPER(VLOOKUP($J$3&amp;$L$3,'Choice Food Calculations'!$E$44:$AA$59,MATCH($J$78&amp;J81,'Choice Food Calculations'!$E$41:$AA$41,0),FALSE))</f>
        <v/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E27:E28"/>
    <mergeCell ref="G27:G28"/>
    <mergeCell ref="F27:F28"/>
    <mergeCell ref="H27:H28"/>
    <mergeCell ref="G39:G40"/>
    <mergeCell ref="H39:H40"/>
    <mergeCell ref="E39:E40"/>
    <mergeCell ref="F39:F40"/>
    <mergeCell ref="E3:E4"/>
    <mergeCell ref="F3:F4"/>
    <mergeCell ref="E15:E16"/>
    <mergeCell ref="F15:F16"/>
    <mergeCell ref="J3:K3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J2:K2"/>
    <mergeCell ref="G15:G16"/>
    <mergeCell ref="H15:H16"/>
    <mergeCell ref="J6:K6"/>
    <mergeCell ref="G51:G52"/>
    <mergeCell ref="F75:F76"/>
    <mergeCell ref="E75:E76"/>
    <mergeCell ref="E51:E52"/>
    <mergeCell ref="E63:E64"/>
    <mergeCell ref="F63:F64"/>
    <mergeCell ref="F51:F52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N41" workbookViewId="0">
      <selection activeCell="A40" sqref="A40:C44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#NUM!</v>
      </c>
      <c r="C2" s="4" t="e">
        <f>B21</f>
        <v>#NUM!</v>
      </c>
      <c r="D2" s="6" t="e">
        <f t="shared" ref="D2:D20" si="0">C2*4</f>
        <v>#NUM!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#NUM!</v>
      </c>
      <c r="M2" s="4" t="e">
        <f ca="1">L21</f>
        <v>#NUM!</v>
      </c>
      <c r="N2" s="4" t="e">
        <f ca="1">'Choice Food Calculations'!$M2*9</f>
        <v>#NUM!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#NUM!</v>
      </c>
      <c r="C3" s="4" t="e">
        <f>B21</f>
        <v>#NUM!</v>
      </c>
      <c r="D3" s="6" t="e">
        <f t="shared" si="0"/>
        <v>#NUM!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#NUM!</v>
      </c>
      <c r="M3" s="4" t="e">
        <f ca="1">L21</f>
        <v>#NUM!</v>
      </c>
      <c r="N3" s="4" t="e">
        <f ca="1">'Choice Food Calculations'!$M3*9</f>
        <v>#NUM!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#NUM!</v>
      </c>
      <c r="C4" s="4" t="e">
        <f>B21</f>
        <v>#NUM!</v>
      </c>
      <c r="D4" s="6" t="e">
        <f t="shared" si="0"/>
        <v>#NUM!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#NUM!</v>
      </c>
      <c r="M4" s="4" t="e">
        <f ca="1">L21</f>
        <v>#NUM!</v>
      </c>
      <c r="N4" s="4" t="e">
        <f ca="1">'Choice Food Calculations'!$M4*9</f>
        <v>#NUM!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#NUM!</v>
      </c>
      <c r="C5" s="4" t="e">
        <f>B21</f>
        <v>#NUM!</v>
      </c>
      <c r="D5" s="6" t="e">
        <f t="shared" si="0"/>
        <v>#NUM!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#NUM!</v>
      </c>
      <c r="M5" s="4" t="e">
        <f ca="1">L21</f>
        <v>#NUM!</v>
      </c>
      <c r="N5" s="4" t="e">
        <f ca="1">'Choice Food Calculations'!$M5*9</f>
        <v>#NUM!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#NUM!</v>
      </c>
      <c r="C6" s="4" t="e">
        <f>B21</f>
        <v>#NUM!</v>
      </c>
      <c r="D6" s="6" t="e">
        <f t="shared" si="0"/>
        <v>#NUM!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#NUM!</v>
      </c>
      <c r="M6" s="4" t="e">
        <f ca="1">L21</f>
        <v>#NUM!</v>
      </c>
      <c r="N6" s="4" t="e">
        <f ca="1">'Choice Food Calculations'!$M6*9</f>
        <v>#NUM!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#NUM!</v>
      </c>
      <c r="C7" s="4" t="e">
        <f>B21</f>
        <v>#NUM!</v>
      </c>
      <c r="D7" s="6" t="e">
        <f t="shared" si="0"/>
        <v>#NUM!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#NUM!</v>
      </c>
      <c r="M7" s="4" t="e">
        <f ca="1">L21</f>
        <v>#NUM!</v>
      </c>
      <c r="N7" s="4" t="e">
        <f ca="1">'Choice Food Calculations'!$M7*9</f>
        <v>#NUM!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#NUM!</v>
      </c>
      <c r="C8" s="4" t="e">
        <f>B21</f>
        <v>#NUM!</v>
      </c>
      <c r="D8" s="6" t="e">
        <f t="shared" si="0"/>
        <v>#NUM!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#NUM!</v>
      </c>
      <c r="M8" s="4" t="e">
        <f ca="1">L21</f>
        <v>#NUM!</v>
      </c>
      <c r="N8" s="4" t="e">
        <f ca="1">'Choice Food Calculations'!$M8*9</f>
        <v>#NUM!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#NUM!</v>
      </c>
      <c r="C9" s="4" t="e">
        <f>B21</f>
        <v>#NUM!</v>
      </c>
      <c r="D9" s="6" t="e">
        <f t="shared" si="0"/>
        <v>#NUM!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#NUM!</v>
      </c>
      <c r="M9" s="4" t="e">
        <f ca="1">L21</f>
        <v>#NUM!</v>
      </c>
      <c r="N9" s="4" t="e">
        <f ca="1">'Choice Food Calculations'!$M9*9</f>
        <v>#NUM!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#NUM!</v>
      </c>
      <c r="C10" s="4" t="e">
        <f>B21</f>
        <v>#NUM!</v>
      </c>
      <c r="D10" s="6" t="e">
        <f t="shared" si="0"/>
        <v>#NUM!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#NUM!</v>
      </c>
      <c r="M10" s="4" t="e">
        <f ca="1">L21</f>
        <v>#NUM!</v>
      </c>
      <c r="N10" s="4" t="e">
        <f ca="1">'Choice Food Calculations'!$M10*9</f>
        <v>#NUM!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#NUM!</v>
      </c>
      <c r="C11" s="4" t="e">
        <f>B21</f>
        <v>#NUM!</v>
      </c>
      <c r="D11" s="6" t="e">
        <f t="shared" si="0"/>
        <v>#NUM!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#NUM!</v>
      </c>
      <c r="M11" s="4" t="e">
        <f ca="1">L21</f>
        <v>#NUM!</v>
      </c>
      <c r="N11" s="4" t="e">
        <f ca="1">'Choice Food Calculations'!$M11*9</f>
        <v>#NUM!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#NUM!</v>
      </c>
      <c r="C12" s="4" t="e">
        <f>B21</f>
        <v>#NUM!</v>
      </c>
      <c r="D12" s="6" t="e">
        <f t="shared" si="0"/>
        <v>#NUM!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#NUM!</v>
      </c>
      <c r="M12" s="4" t="e">
        <f ca="1">L21</f>
        <v>#NUM!</v>
      </c>
      <c r="N12" s="4" t="e">
        <f ca="1">'Choice Food Calculations'!$M12*9</f>
        <v>#NUM!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#NUM!</v>
      </c>
      <c r="C13" s="4" t="e">
        <f>B21</f>
        <v>#NUM!</v>
      </c>
      <c r="D13" s="6" t="e">
        <f t="shared" si="0"/>
        <v>#NUM!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#NUM!</v>
      </c>
      <c r="C14" s="4" t="e">
        <f>B21</f>
        <v>#NUM!</v>
      </c>
      <c r="D14" s="6" t="e">
        <f t="shared" si="0"/>
        <v>#NUM!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05" t="s">
        <v>210</v>
      </c>
      <c r="B15" s="4" t="e">
        <f>(100/23.98)*B21</f>
        <v>#NUM!</v>
      </c>
      <c r="C15" s="4" t="e">
        <f>B21</f>
        <v>#NUM!</v>
      </c>
      <c r="D15" s="6" t="e">
        <f t="shared" si="0"/>
        <v>#NUM!</v>
      </c>
    </row>
    <row r="16" spans="1:19">
      <c r="A16" s="1" t="s">
        <v>84</v>
      </c>
      <c r="B16" s="4" t="e">
        <f>(100/26.15)*B21</f>
        <v>#NUM!</v>
      </c>
      <c r="C16" s="4" t="e">
        <f>B21</f>
        <v>#NUM!</v>
      </c>
      <c r="D16" s="6" t="e">
        <f t="shared" si="0"/>
        <v>#NUM!</v>
      </c>
    </row>
    <row r="17" spans="1:17">
      <c r="A17" s="1" t="s">
        <v>86</v>
      </c>
      <c r="B17" s="4" t="e">
        <f>(100/30.09)*B21</f>
        <v>#NUM!</v>
      </c>
      <c r="C17" s="4" t="e">
        <f>B21</f>
        <v>#NUM!</v>
      </c>
      <c r="D17" s="6" t="e">
        <f t="shared" si="0"/>
        <v>#NUM!</v>
      </c>
    </row>
    <row r="18" spans="1:17">
      <c r="A18" s="1" t="s">
        <v>87</v>
      </c>
      <c r="B18" s="4" t="e">
        <f>(100/23.62)*B21</f>
        <v>#NUM!</v>
      </c>
      <c r="C18" s="4" t="e">
        <f>B21</f>
        <v>#NUM!</v>
      </c>
      <c r="D18" s="6" t="e">
        <f t="shared" si="0"/>
        <v>#NUM!</v>
      </c>
    </row>
    <row r="19" spans="1:17">
      <c r="A19" s="1" t="s">
        <v>89</v>
      </c>
      <c r="B19" s="4" t="e">
        <f>(28/8)*B21</f>
        <v>#NUM!</v>
      </c>
      <c r="C19" s="4" t="e">
        <f>B21</f>
        <v>#NUM!</v>
      </c>
      <c r="D19" s="6" t="e">
        <f t="shared" si="0"/>
        <v>#NUM!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3 - 4'!F47</f>
        <v>#NUM!</v>
      </c>
      <c r="G21" s="47" t="e">
        <f ca="1">'Information - Wk 3 - 4'!F25</f>
        <v>#N/A</v>
      </c>
      <c r="L21" s="47" t="e">
        <f ca="1">'Information - Wk 3 - 4'!F62</f>
        <v>#NUM!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3 - 4'!M12*1.35</f>
        <v>#NUM!</v>
      </c>
      <c r="K27" s="1" t="e">
        <f>('Information - Wk 3 - 4'!M12/2.2)*0.9</f>
        <v>#NUM!</v>
      </c>
      <c r="M27" s="49" t="s">
        <v>92</v>
      </c>
      <c r="N27" s="49" t="e">
        <f>'Information - Wk 3 - 4'!O13*1.35</f>
        <v>#NUM!</v>
      </c>
      <c r="O27" s="49" t="e">
        <f>('Information - Wk 3 - 4'!O13/2.2)*0.9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3 - 4'!M12*1.3</f>
        <v>#NUM!</v>
      </c>
      <c r="K28" s="1" t="e">
        <f>('Information - Wk 3 - 4'!M12/2.2)*0.95</f>
        <v>#NUM!</v>
      </c>
      <c r="M28" s="49" t="s">
        <v>98</v>
      </c>
      <c r="N28" s="49" t="e">
        <f>'Information - Wk 3 - 4'!O13*1.3</f>
        <v>#NUM!</v>
      </c>
      <c r="O28" s="49" t="e">
        <f>('Information - Wk 3 - 4'!O13/2.2)*0.95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3 - 4'!M12*1.4</f>
        <v>#NUM!</v>
      </c>
      <c r="K29" s="1" t="e">
        <f>('Information - Wk 3 - 4'!M12/2.2)*1.2</f>
        <v>#NUM!</v>
      </c>
      <c r="M29" s="49" t="s">
        <v>99</v>
      </c>
      <c r="N29" s="49" t="e">
        <f>'Information - Wk 3 - 4'!O13*1.4</f>
        <v>#NUM!</v>
      </c>
      <c r="O29" s="49" t="e">
        <f>('Information - Wk 3 - 4'!O13/2.2)*1.2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3 - 4'!B3)+(5*'Information - Wk 3 - 4'!B4)-(6.8*'Information - Wk 3 - 4'!B5)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3 - 4'!B3)+(1.8*'Information - Wk 3 - 4'!B4)-(4.7*'Information - Wk 3 - 4'!B5)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3 - 4'!B9*'Information - Wk 3 - 4'!I7)*0.775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3 - 4'!B9*'Information - Wk 3 - 4'!I7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3 - 4'!B9*'Information - Wk 3 - 4'!I7)*1.125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v>4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 t="s">
        <v>156</v>
      </c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 t="s">
        <v>156</v>
      </c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 t="s">
        <v>156</v>
      </c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/JHgj/0IAPZapcF4+sRLrZVe7RjmYjAyJlSzluBf5SpFCrDjSSF/kUf6EQHpobjPWncdx4e/AmZ7BV1zoPIrcg==" saltValue="YtcG+9DcDoWT1bwAcW6uuA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3 - 4</vt:lpstr>
      <vt:lpstr>Wk 3 - 4 -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2020-11-03T09:45:09Z</dcterms:modified>
</cp:coreProperties>
</file>