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usso\Downloads\"/>
    </mc:Choice>
  </mc:AlternateContent>
  <bookViews>
    <workbookView xWindow="0" yWindow="0" windowWidth="20490" windowHeight="7755" activeTab="1"/>
  </bookViews>
  <sheets>
    <sheet name="Information - Wk 3 - 4" sheetId="1" r:id="rId1"/>
    <sheet name="Wk 3 - 4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3" l="1"/>
  <c r="M10" i="1" l="1"/>
  <c r="O11" i="1"/>
  <c r="F6" i="2"/>
  <c r="G6" i="2" s="1"/>
  <c r="B3" i="1"/>
  <c r="B5" i="1"/>
  <c r="C50" i="3"/>
  <c r="C49" i="3"/>
  <c r="C48" i="3"/>
  <c r="C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/>
  <c r="I14" i="3"/>
  <c r="H14" i="3"/>
  <c r="M13" i="3"/>
  <c r="N13" i="3"/>
  <c r="I12" i="3"/>
  <c r="H12" i="3"/>
  <c r="F84" i="2"/>
  <c r="G84" i="2" s="1"/>
  <c r="F82" i="2"/>
  <c r="G82" i="2" s="1"/>
  <c r="F80" i="2"/>
  <c r="G80" i="2" s="1"/>
  <c r="F78" i="2"/>
  <c r="G78" i="2" s="1"/>
  <c r="F72" i="2"/>
  <c r="G72" i="2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K12" i="1"/>
  <c r="H12" i="1"/>
  <c r="J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l="1"/>
  <c r="F7" i="1" s="1"/>
  <c r="I9" i="1"/>
  <c r="I38" i="3"/>
  <c r="B11" i="1"/>
  <c r="B13" i="1"/>
  <c r="B15" i="1"/>
  <c r="I39" i="3"/>
  <c r="B12" i="1"/>
  <c r="B14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62" i="1" l="1"/>
  <c r="F59" i="1" s="1"/>
  <c r="F5" i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4" i="1" l="1"/>
  <c r="F55" i="1"/>
  <c r="F57" i="1"/>
  <c r="F56" i="1"/>
  <c r="F58" i="1"/>
  <c r="F50" i="1"/>
  <c r="F60" i="1"/>
  <c r="F51" i="1"/>
  <c r="L21" i="3"/>
  <c r="M3" i="3" s="1"/>
  <c r="N3" i="3" s="1"/>
  <c r="F52" i="1"/>
  <c r="F53" i="1"/>
  <c r="C7" i="3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6" i="3" l="1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<sst xmlns="http://schemas.openxmlformats.org/spreadsheetml/2006/main" count="646" uniqueCount="211">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</sst>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:"/>
  </numFmts>
  <fonts count="26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  <fill>
      <patternFill patternType="solid">
        <fgColor theme="0" tint="-0.249977111117893"/>
        <bgColor rgb="FFFF000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9" borderId="2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3" fillId="0" borderId="18" xfId="0" applyFont="1" applyBorder="1"/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164" fontId="7" fillId="4" borderId="11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7" fillId="4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1" fillId="4" borderId="1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>
      <tableStyleElement type="headerRow" dxfId="31"/>
      <tableStyleElement type="firstRowStripe" dxfId="30"/>
      <tableStyleElement type="secondRowStripe" dxfId="29"/>
    </tableStyle>
    <tableStyle name="Choice Food Calculations-style 2" pivot="0" count="3">
      <tableStyleElement type="headerRow" dxfId="28"/>
      <tableStyleElement type="firstRowStripe" dxfId="27"/>
      <tableStyleElement type="secondRowStripe" dxfId="26"/>
    </tableStyle>
    <tableStyle name="Choice Food Calculations-style 3" pivot="0" count="3">
      <tableStyleElement type="headerRow" dxfId="25"/>
      <tableStyleElement type="firstRowStripe" dxfId="24"/>
      <tableStyleElement type="secondRowStripe" dxfId="23"/>
    </tableStyle>
    <tableStyle name="Choice Food Calculations-style 4" pivot="0" count="3">
      <tableStyleElement type="headerRow" dxfId="22"/>
      <tableStyleElement type="firstRowStripe" dxfId="21"/>
      <tableStyleElement type="secondRowStripe" dxfId="20"/>
    </tableStyle>
    <tableStyle name="Choice Food Calculations-style 5" pivot="0" count="3">
      <tableStyleElement type="headerRow" dxfId="19"/>
      <tableStyleElement type="firstRowStripe" dxfId="18"/>
      <tableStyleElement type="secondRowStripe" dxfId="17"/>
    </tableStyle>
    <tableStyle name="Choice Food Calculations-style 6" pivot="0" count="3">
      <tableStyleElement type="headerRow" dxfId="16"/>
      <tableStyleElement type="firstRowStripe" dxfId="15"/>
      <tableStyleElement type="secondRowStripe" dxfId="14"/>
    </tableStyle>
    <tableStyle name="Choice Food Calculations-style 7" pivot="0" count="3">
      <tableStyleElement type="headerRow" dxfId="13"/>
      <tableStyleElement type="firstRowStripe" dxfId="12"/>
      <tableStyleElement type="secondRowStripe" dxfId="11"/>
    </tableStyle>
    <tableStyle name="Choice Food Calculations-style 8" pivot="0" count="3">
      <tableStyleElement type="headerRow" dxfId="10"/>
      <tableStyleElement type="firstRowStripe" dxfId="9"/>
      <tableStyleElement type="secondRowStripe" dxfId="8"/>
    </tableStyle>
    <tableStyle name="Choice Food Calculations-style 9" pivot="0" count="3">
      <tableStyleElement type="headerRow" dxfId="7"/>
      <tableStyleElement type="firstRowStripe" dxfId="6"/>
      <tableStyleElement type="secondRowStripe" dxfId="5"/>
    </tableStyle>
    <tableStyle name="Choice Food Calculations-style 10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1" displayName="Table_1" ref="I26:K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H36:I39">
  <tableColumns count="2">
    <tableColumn id="1" name="Goal"/>
    <tableColumn id="2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id="11" name="Table_112" displayName="Table_112" ref="M26:O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I31:J33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K1:N13">
  <tableColumns count="4">
    <tableColumn id="1" name="Fat"/>
    <tableColumn id="2" name="Size"/>
    <tableColumn id="3" name="Grams"/>
    <tableColumn id="4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46:C51">
  <tableColumns count="3">
    <tableColumn id="1" name="Type O"/>
    <tableColumn id="2" name="Carb Meals"/>
    <tableColumn id="3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P1:S13">
  <tableColumns count="4">
    <tableColumn id="1" name="Carb OFF"/>
    <tableColumn id="2" name="Size"/>
    <tableColumn id="3" name="Grams"/>
    <tableColumn id="4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F1:I14">
  <tableColumns count="4">
    <tableColumn id="1" name="Carb"/>
    <tableColumn id="2" name="Size"/>
    <tableColumn id="3" name="Grams"/>
    <tableColumn id="4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32:C38">
  <tableColumns count="3">
    <tableColumn id="1" name="Type I"/>
    <tableColumn id="2" name="Carb Meals"/>
    <tableColumn id="3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D20">
  <tableColumns count="4">
    <tableColumn id="1" name="Protein"/>
    <tableColumn id="2" name="Size"/>
    <tableColumn id="3" name="Grams"/>
    <tableColumn id="4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39:C45">
  <tableColumns count="3">
    <tableColumn id="1" name="Type V"/>
    <tableColumn id="2" name="Carb Meals"/>
    <tableColumn id="3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0"/>
  <sheetViews>
    <sheetView zoomScale="75" zoomScaleNormal="75" workbookViewId="0">
      <selection activeCell="I12" sqref="I12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107" t="s">
        <v>8</v>
      </c>
      <c r="K1" s="108"/>
      <c r="L1" s="108"/>
      <c r="M1" s="108"/>
      <c r="N1" s="108"/>
      <c r="O1" s="109"/>
      <c r="P1" s="2"/>
      <c r="Q1" s="2"/>
      <c r="R1" s="2"/>
      <c r="S1" s="2"/>
    </row>
    <row r="2" spans="1:29" ht="42" customHeight="1">
      <c r="A2" s="8"/>
      <c r="B2" s="9"/>
      <c r="C2" s="9"/>
      <c r="D2" s="10"/>
      <c r="E2" s="10"/>
      <c r="F2" s="10"/>
      <c r="G2" s="10"/>
      <c r="H2" s="12"/>
      <c r="I2" s="10"/>
      <c r="J2" s="131" t="s">
        <v>14</v>
      </c>
      <c r="K2" s="132"/>
      <c r="L2" s="110" t="s">
        <v>15</v>
      </c>
      <c r="M2" s="111"/>
      <c r="N2" s="129" t="s">
        <v>19</v>
      </c>
      <c r="O2" s="130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10" t="s">
        <v>23</v>
      </c>
      <c r="B3" s="10">
        <f>I4/2.2</f>
        <v>0</v>
      </c>
      <c r="C3" s="10"/>
      <c r="D3" s="134" t="s">
        <v>25</v>
      </c>
      <c r="E3" s="134" t="s">
        <v>2</v>
      </c>
      <c r="F3" s="134" t="s">
        <v>3</v>
      </c>
      <c r="G3" s="15"/>
      <c r="H3" s="17" t="s">
        <v>28</v>
      </c>
      <c r="I3" s="89"/>
      <c r="J3" s="116"/>
      <c r="K3" s="133"/>
      <c r="L3" s="136" t="s">
        <v>32</v>
      </c>
      <c r="M3" s="126"/>
      <c r="N3" s="127" t="s">
        <v>32</v>
      </c>
      <c r="O3" s="128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10" t="s">
        <v>35</v>
      </c>
      <c r="B4" s="10">
        <f>I5*2.54</f>
        <v>0</v>
      </c>
      <c r="C4" s="10"/>
      <c r="D4" s="135"/>
      <c r="E4" s="135"/>
      <c r="F4" s="135"/>
      <c r="G4" s="15" t="s">
        <v>36</v>
      </c>
      <c r="H4" s="23" t="s">
        <v>37</v>
      </c>
      <c r="I4" s="90"/>
      <c r="J4" s="118" t="s">
        <v>42</v>
      </c>
      <c r="K4" s="119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0"/>
      <c r="K5" s="121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#NUM!</v>
      </c>
      <c r="F6" s="33" t="e">
        <f>E6*4</f>
        <v>#NUM!</v>
      </c>
      <c r="G6" s="15">
        <v>0.3</v>
      </c>
      <c r="H6" s="23" t="s">
        <v>59</v>
      </c>
      <c r="I6" s="90"/>
      <c r="J6" s="122"/>
      <c r="K6" s="123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#NUM!</v>
      </c>
      <c r="F7" s="38" t="e">
        <f>E7*9</f>
        <v>#NUM!</v>
      </c>
      <c r="G7" s="15">
        <v>0.2</v>
      </c>
      <c r="H7" s="23" t="s">
        <v>66</v>
      </c>
      <c r="I7" s="91"/>
      <c r="J7" s="124" t="s">
        <v>67</v>
      </c>
      <c r="K7" s="115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>
      <c r="A8" s="10"/>
      <c r="B8" s="10"/>
      <c r="C8" s="10"/>
      <c r="D8" s="139" t="s">
        <v>72</v>
      </c>
      <c r="E8" s="126"/>
      <c r="F8" s="41" t="e">
        <f>SUM(F5:F7)</f>
        <v>#N/A</v>
      </c>
      <c r="G8" s="15"/>
      <c r="H8" s="23" t="s">
        <v>76</v>
      </c>
      <c r="I8" s="106" t="s">
        <v>113</v>
      </c>
      <c r="J8" s="116"/>
      <c r="K8" s="117"/>
      <c r="L8" s="125" t="s">
        <v>78</v>
      </c>
      <c r="M8" s="126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03" t="s">
        <v>3</v>
      </c>
      <c r="I9" s="104" t="e">
        <f>VLOOKUP(I8,'Choice Food Calculations'!$H$37:$I$39,2,FALSE)</f>
        <v>#N/A</v>
      </c>
      <c r="J9" s="114" t="s">
        <v>83</v>
      </c>
      <c r="K9" s="115"/>
      <c r="L9" s="112" t="s">
        <v>85</v>
      </c>
      <c r="M9" s="113"/>
      <c r="N9" s="125" t="s">
        <v>88</v>
      </c>
      <c r="O9" s="137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 t="s">
        <v>99</v>
      </c>
      <c r="J10" s="116"/>
      <c r="K10" s="117"/>
      <c r="L10" s="48" t="s">
        <v>94</v>
      </c>
      <c r="M10" s="50">
        <f>I4</f>
        <v>0</v>
      </c>
      <c r="N10" s="112" t="s">
        <v>85</v>
      </c>
      <c r="O10" s="138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#VALUE!</v>
      </c>
      <c r="I12" s="93">
        <v>4</v>
      </c>
      <c r="J12" s="53">
        <f ca="1">IFERROR(VLOOKUP(I12,INDIRECT(SUBSTITUTE($I$10," ","_")&amp;"T"),2,FALSE),0)</f>
        <v>2</v>
      </c>
      <c r="K12" s="61">
        <f ca="1">IFERROR(VLOOKUP(I12,INDIRECT(SUBSTITUTE($I$10," ","_")&amp;"T"),3,FALSE),0)</f>
        <v>3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>
      <c r="A28" s="10"/>
      <c r="B28" s="10"/>
      <c r="C28" s="10"/>
      <c r="D28" s="10" t="s">
        <v>165</v>
      </c>
      <c r="E28" s="10"/>
      <c r="F28" s="65" t="e">
        <f>(100/30.09)*F47</f>
        <v>#NUM!</v>
      </c>
      <c r="G28" s="65" t="e">
        <f>E6/6</f>
        <v>#NUM!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>
      <c r="A29" s="10"/>
      <c r="B29" s="10"/>
      <c r="C29" s="10"/>
      <c r="D29" s="10" t="s">
        <v>166</v>
      </c>
      <c r="E29" s="10"/>
      <c r="F29" s="65" t="e">
        <f>(100/30.54)*F47</f>
        <v>#NUM!</v>
      </c>
      <c r="G29" s="65" t="e">
        <f>E6/6</f>
        <v>#NUM!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>
      <c r="A30" s="10"/>
      <c r="B30" s="10"/>
      <c r="C30" s="10"/>
      <c r="D30" s="10" t="s">
        <v>170</v>
      </c>
      <c r="E30" s="10"/>
      <c r="F30" s="65" t="e">
        <f>(100/10.9)*F47</f>
        <v>#NUM!</v>
      </c>
      <c r="G30" s="65" t="e">
        <f>E6/6</f>
        <v>#NUM!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>
      <c r="A31" s="10"/>
      <c r="B31" s="10"/>
      <c r="C31" s="10"/>
      <c r="D31" s="10" t="s">
        <v>172</v>
      </c>
      <c r="E31" s="10"/>
      <c r="F31" s="65" t="e">
        <f>F47</f>
        <v>#NUM!</v>
      </c>
      <c r="G31" s="65" t="e">
        <f>E6/6</f>
        <v>#NUM!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>
      <c r="A32" s="10"/>
      <c r="B32" s="10"/>
      <c r="C32" s="10"/>
      <c r="D32" s="10" t="s">
        <v>174</v>
      </c>
      <c r="E32" s="10"/>
      <c r="F32" s="65" t="e">
        <f>(100/26.15)*F47</f>
        <v>#NUM!</v>
      </c>
      <c r="G32" s="65" t="e">
        <f>E6/6</f>
        <v>#NUM!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>
      <c r="A33" s="10"/>
      <c r="B33" s="10"/>
      <c r="C33" s="10"/>
      <c r="D33" s="10" t="s">
        <v>178</v>
      </c>
      <c r="E33" s="10"/>
      <c r="F33" s="65" t="e">
        <f>(100/25.44)*F47</f>
        <v>#NUM!</v>
      </c>
      <c r="G33" s="65" t="e">
        <f>E6/6</f>
        <v>#NUM!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>
      <c r="A34" s="10"/>
      <c r="B34" s="10"/>
      <c r="C34" s="10"/>
      <c r="D34" s="10" t="s">
        <v>180</v>
      </c>
      <c r="E34" s="10"/>
      <c r="F34" s="65" t="e">
        <f>(100/23.62)*F47</f>
        <v>#NUM!</v>
      </c>
      <c r="G34" s="65" t="e">
        <f>E6/6</f>
        <v>#NUM!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>
      <c r="A35" s="10"/>
      <c r="B35" s="10"/>
      <c r="C35" s="10"/>
      <c r="D35" s="10" t="s">
        <v>181</v>
      </c>
      <c r="E35" s="10"/>
      <c r="F35" s="65" t="e">
        <f>(100/23.98)*F47</f>
        <v>#NUM!</v>
      </c>
      <c r="G35" s="65" t="e">
        <f>E6/6</f>
        <v>#NUM!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>
      <c r="A36" s="10"/>
      <c r="B36" s="10"/>
      <c r="C36" s="10"/>
      <c r="D36" s="10" t="s">
        <v>182</v>
      </c>
      <c r="E36" s="10"/>
      <c r="F36" s="65" t="e">
        <f>(94/26)*F47</f>
        <v>#NUM!</v>
      </c>
      <c r="G36" s="65" t="e">
        <f>E6/6</f>
        <v>#NUM!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>
      <c r="A37" s="10"/>
      <c r="B37" s="10"/>
      <c r="C37" s="10"/>
      <c r="D37" s="10" t="s">
        <v>183</v>
      </c>
      <c r="E37" s="10"/>
      <c r="F37" s="65" t="e">
        <f>(84/23)*F47</f>
        <v>#NUM!</v>
      </c>
      <c r="G37" s="65" t="e">
        <f>E6/6</f>
        <v>#NUM!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>
      <c r="A38" s="10"/>
      <c r="B38" s="10"/>
      <c r="C38" s="10"/>
      <c r="D38" s="10" t="s">
        <v>184</v>
      </c>
      <c r="E38" s="10"/>
      <c r="F38" s="65" t="e">
        <f>(28/5)*F47</f>
        <v>#NUM!</v>
      </c>
      <c r="G38" s="65" t="e">
        <f>E6/6</f>
        <v>#NUM!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>
      <c r="A39" s="10"/>
      <c r="B39" s="10"/>
      <c r="C39" s="10"/>
      <c r="D39" s="10" t="s">
        <v>185</v>
      </c>
      <c r="E39" s="10"/>
      <c r="F39" s="65" t="e">
        <f>(28/6)*F47</f>
        <v>#NUM!</v>
      </c>
      <c r="G39" s="65" t="e">
        <f>E6/6</f>
        <v>#NUM!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>
      <c r="A40" s="10"/>
      <c r="B40" s="10"/>
      <c r="C40" s="10"/>
      <c r="D40" s="10" t="s">
        <v>186</v>
      </c>
      <c r="E40" s="10"/>
      <c r="F40" s="65" t="e">
        <f>(28/8)*F47</f>
        <v>#NUM!</v>
      </c>
      <c r="G40" s="65" t="e">
        <f>E6/6</f>
        <v>#NUM!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>
      <c r="A41" s="10"/>
      <c r="B41" s="10"/>
      <c r="C41" s="10"/>
      <c r="D41" s="10" t="s">
        <v>187</v>
      </c>
      <c r="E41" s="10"/>
      <c r="F41" s="65" t="e">
        <f>(28/8)*F47</f>
        <v>#NUM!</v>
      </c>
      <c r="G41" s="65" t="e">
        <f>E6/6</f>
        <v>#NUM!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>
      <c r="A42" s="10"/>
      <c r="B42" s="10"/>
      <c r="C42" s="10"/>
      <c r="D42" s="10" t="s">
        <v>188</v>
      </c>
      <c r="E42" s="10"/>
      <c r="F42" s="65" t="e">
        <f>(28/7)*F47</f>
        <v>#NUM!</v>
      </c>
      <c r="G42" s="65" t="e">
        <f>E6/6</f>
        <v>#NUM!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>
      <c r="A43" s="10"/>
      <c r="B43" s="10"/>
      <c r="C43" s="10"/>
      <c r="D43" s="10" t="s">
        <v>189</v>
      </c>
      <c r="E43" s="10"/>
      <c r="F43" s="65" t="e">
        <f>(28/7)*F47</f>
        <v>#NUM!</v>
      </c>
      <c r="G43" s="65" t="e">
        <f>E6/6</f>
        <v>#NUM!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>
      <c r="A44" s="10"/>
      <c r="B44" s="10"/>
      <c r="C44" s="10"/>
      <c r="D44" s="10" t="s">
        <v>190</v>
      </c>
      <c r="E44" s="10"/>
      <c r="F44" s="65" t="e">
        <f>(28/7)*F47</f>
        <v>#NUM!</v>
      </c>
      <c r="G44" s="65" t="e">
        <f>E6/6</f>
        <v>#NUM!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>
      <c r="A45" s="10"/>
      <c r="B45" s="10"/>
      <c r="C45" s="10"/>
      <c r="D45" s="10" t="s">
        <v>191</v>
      </c>
      <c r="E45" s="10"/>
      <c r="F45" s="65" t="e">
        <f>(28/8)*F47</f>
        <v>#NUM!</v>
      </c>
      <c r="G45" s="65" t="e">
        <f>E6/6</f>
        <v>#NUM!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>
      <c r="A47" s="10"/>
      <c r="B47" s="10"/>
      <c r="C47" s="10"/>
      <c r="D47" s="10" t="s">
        <v>164</v>
      </c>
      <c r="E47" s="10"/>
      <c r="F47" s="65" t="e">
        <f>E6/I12</f>
        <v>#NUM!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>
      <c r="A50" s="10"/>
      <c r="B50" s="10"/>
      <c r="C50" s="10"/>
      <c r="D50" s="10" t="s">
        <v>20</v>
      </c>
      <c r="E50" s="10"/>
      <c r="F50" s="65" t="e">
        <f ca="1">(0.5/7)*F62*29</f>
        <v>#NUM!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>
      <c r="A51" s="10"/>
      <c r="B51" s="10"/>
      <c r="C51" s="10"/>
      <c r="D51" s="10" t="s">
        <v>11</v>
      </c>
      <c r="E51" s="10"/>
      <c r="F51" s="65" t="e">
        <f ca="1">F62*2</f>
        <v>#NUM!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>
      <c r="A52" s="10"/>
      <c r="B52" s="10"/>
      <c r="C52" s="10"/>
      <c r="D52" s="10" t="s">
        <v>58</v>
      </c>
      <c r="E52" s="10"/>
      <c r="F52" s="65" t="e">
        <f ca="1">F62*2</f>
        <v>#NUM!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>
      <c r="A53" s="10"/>
      <c r="B53" s="10"/>
      <c r="C53" s="10"/>
      <c r="D53" s="10" t="s">
        <v>51</v>
      </c>
      <c r="E53" s="10"/>
      <c r="F53" s="65" t="e">
        <f ca="1">F62*1</f>
        <v>#NUM!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>
      <c r="A54" s="10"/>
      <c r="B54" s="10"/>
      <c r="C54" s="10"/>
      <c r="D54" s="10" t="s">
        <v>196</v>
      </c>
      <c r="E54" s="10"/>
      <c r="F54" s="65" t="e">
        <f ca="1">(100/14.66)*F62</f>
        <v>#NUM!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>
      <c r="A55" s="10"/>
      <c r="B55" s="10"/>
      <c r="C55" s="10"/>
      <c r="D55" s="10" t="s">
        <v>41</v>
      </c>
      <c r="E55" s="10"/>
      <c r="F55" s="65" t="e">
        <f ca="1">F62*1</f>
        <v>#NUM!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>
      <c r="A56" s="10"/>
      <c r="B56" s="10"/>
      <c r="C56" s="10"/>
      <c r="D56" s="10" t="s">
        <v>34</v>
      </c>
      <c r="E56" s="10"/>
      <c r="F56" s="65" t="e">
        <f ca="1">(28/12)*F62</f>
        <v>#NUM!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>
      <c r="A57" s="10"/>
      <c r="B57" s="10"/>
      <c r="C57" s="10"/>
      <c r="D57" s="10" t="s">
        <v>47</v>
      </c>
      <c r="E57" s="10"/>
      <c r="F57" s="65" t="e">
        <f ca="1">F62*1</f>
        <v>#NUM!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>
      <c r="A58" s="10"/>
      <c r="B58" s="10"/>
      <c r="C58" s="10"/>
      <c r="D58" s="10" t="s">
        <v>75</v>
      </c>
      <c r="E58" s="10"/>
      <c r="F58" s="65" t="e">
        <f ca="1">(28/18)*F62</f>
        <v>#NUM!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>
      <c r="A59" s="12"/>
      <c r="B59" s="12"/>
      <c r="C59" s="12"/>
      <c r="D59" s="12" t="s">
        <v>197</v>
      </c>
      <c r="E59" s="12"/>
      <c r="F59" s="75" t="e">
        <f ca="1">(28/12)*F62</f>
        <v>#NUM!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>
      <c r="A60" s="12"/>
      <c r="B60" s="12"/>
      <c r="C60" s="12"/>
      <c r="D60" s="12" t="s">
        <v>198</v>
      </c>
      <c r="E60" s="12"/>
      <c r="F60" s="75" t="e">
        <f ca="1">(28/14)*F62</f>
        <v>#NUM!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>
      <c r="A62" s="84"/>
      <c r="B62" s="12"/>
      <c r="C62" s="12"/>
      <c r="D62" s="12" t="s">
        <v>164</v>
      </c>
      <c r="E62" s="12"/>
      <c r="F62" s="75" t="e">
        <f ca="1">E7/K12</f>
        <v>#NUM!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i5AtdMPf1ty7IlEOgYDqjKXsbw4/n49WGlsNZQleGzPQVGtoJKNLUam2otbOon3V+tJvuoDuJEU8F1azR0AVSg==" saltValue="3iQ8F2hnwMmYYtqYA8H7uA==" spinCount="100000" sheet="1" objects="1" scenarios="1"/>
  <mergeCells count="17">
    <mergeCell ref="D3:D4"/>
    <mergeCell ref="E3:E4"/>
    <mergeCell ref="L3:M3"/>
    <mergeCell ref="N9:O9"/>
    <mergeCell ref="N10:O10"/>
    <mergeCell ref="D8:E8"/>
    <mergeCell ref="F3:F4"/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</mergeCells>
  <dataValidations count="2">
    <dataValidation type="list" allowBlank="1" showErrorMessage="1" sqref="I10">
      <formula1>BodyType</formula1>
    </dataValidation>
    <dataValidation type="list" allowBlank="1" showErrorMessage="1" sqref="I12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'Choice Food Calculations'!$F$25:$F$29</xm:f>
          </x14:formula1>
          <xm:sqref>I7</xm:sqref>
        </x14:dataValidation>
        <x14:dataValidation type="list" allowBlank="1" showErrorMessage="1">
          <x14:formula1>
            <xm:f>'Choice Food Calculations'!$H$37:$H$40</xm:f>
          </x14:formula1>
          <xm:sqref>I8</xm:sqref>
        </x14:dataValidation>
        <x14:dataValidation type="list" allowBlank="1" showErrorMessage="1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tabSelected="1" zoomScaleNormal="100" workbookViewId="0">
      <selection activeCell="E8" sqref="E8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3" t="s">
        <v>10</v>
      </c>
      <c r="K2" s="128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42" t="s">
        <v>13</v>
      </c>
      <c r="F3" s="140" t="s">
        <v>16</v>
      </c>
      <c r="G3" s="140" t="s">
        <v>21</v>
      </c>
      <c r="H3" s="142" t="s">
        <v>22</v>
      </c>
      <c r="I3" s="3"/>
      <c r="J3" s="146" t="str">
        <f>'Information - Wk 3 - 4'!I10</f>
        <v>Type O</v>
      </c>
      <c r="K3" s="126"/>
      <c r="L3" s="16">
        <f>'Information - Wk 3 - 4'!I12</f>
        <v>4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41"/>
      <c r="F4" s="141"/>
      <c r="G4" s="141"/>
      <c r="H4" s="141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4" t="s">
        <v>38</v>
      </c>
      <c r="K6" s="145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str">
        <f>UPPER(VLOOKUP($J$3&amp;$L$3,'Choice Food Calculations'!$E$44:$AA$59,MATCH($J$6&amp;J7,'Choice Food Calculations'!$E$41:$AA$41,0),FALSE))</f>
        <v>X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str">
        <f>UPPER(VLOOKUP($J$3&amp;$L$3,'Choice Food Calculations'!$E$44:$AA$59,MATCH($J$6&amp;J8,'Choice Food Calculations'!$E$41:$AA$41,0),FALSE))</f>
        <v/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str">
        <f>UPPER(VLOOKUP($J$3&amp;$L$3,'Choice Food Calculations'!$E$44:$AA$59,MATCH($J$6&amp;J9,'Choice Food Calculations'!$E$41:$AA$41,0),FALSE))</f>
        <v>X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42" t="s">
        <v>13</v>
      </c>
      <c r="F15" s="140" t="s">
        <v>16</v>
      </c>
      <c r="G15" s="140" t="s">
        <v>21</v>
      </c>
      <c r="H15" s="142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41"/>
      <c r="F16" s="141"/>
      <c r="G16" s="141"/>
      <c r="H16" s="141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4" t="s">
        <v>73</v>
      </c>
      <c r="K18" s="145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str">
        <f>UPPER(VLOOKUP($J$3&amp;$L$3,'Choice Food Calculations'!$E$44:$AA$59,MATCH($J$18&amp;J19,'Choice Food Calculations'!$E$41:$AA$41,0),FALSE))</f>
        <v>X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str">
        <f>UPPER(VLOOKUP($J$3&amp;$L$3,'Choice Food Calculations'!$E$44:$AA$59,MATCH($J$18&amp;J20,'Choice Food Calculations'!$E$41:$AA$41,0),FALSE))</f>
        <v>X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str">
        <f>UPPER(VLOOKUP($J$3&amp;$L$3,'Choice Food Calculations'!$E$44:$AA$59,MATCH($J$18&amp;J21,'Choice Food Calculations'!$E$41:$AA$41,0),FALSE))</f>
        <v/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42" t="s">
        <v>13</v>
      </c>
      <c r="F27" s="140" t="s">
        <v>16</v>
      </c>
      <c r="G27" s="140" t="s">
        <v>21</v>
      </c>
      <c r="H27" s="142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41"/>
      <c r="F28" s="141"/>
      <c r="G28" s="141"/>
      <c r="H28" s="141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4" t="s">
        <v>93</v>
      </c>
      <c r="K30" s="145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str">
        <f>UPPER(VLOOKUP($J$3&amp;$L$3,'Choice Food Calculations'!$E$44:$AA$59,MATCH($J$30&amp;J19,'Choice Food Calculations'!$E$41:$AA$41,0),FALSE))</f>
        <v>X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str">
        <f>UPPER(VLOOKUP($J$3&amp;$L$3,'Choice Food Calculations'!$E$44:$AA$59,MATCH($J$30&amp;J20,'Choice Food Calculations'!$E$41:$AA$41,0),FALSE))</f>
        <v>X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str">
        <f>UPPER(VLOOKUP($J$3&amp;$L$3,'Choice Food Calculations'!$E$44:$AA$59,MATCH($J$30&amp;J21,'Choice Food Calculations'!$E$41:$AA$41,0),FALSE))</f>
        <v>X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42" t="s">
        <v>13</v>
      </c>
      <c r="F39" s="140" t="s">
        <v>16</v>
      </c>
      <c r="G39" s="140" t="s">
        <v>21</v>
      </c>
      <c r="H39" s="142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41"/>
      <c r="F40" s="141"/>
      <c r="G40" s="141"/>
      <c r="H40" s="141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4" t="s">
        <v>111</v>
      </c>
      <c r="K42" s="145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str">
        <f>UPPER(VLOOKUP($J$3&amp;$L$3,'Choice Food Calculations'!$E$44:$AA$59,MATCH($J$42&amp;J43,'Choice Food Calculations'!$E$41:$AA$41,0),FALSE))</f>
        <v>X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str">
        <f>UPPER(VLOOKUP($J$3&amp;$L$3,'Choice Food Calculations'!$E$44:$AA$59,MATCH($J$42&amp;J44,'Choice Food Calculations'!$E$41:$AA$41,0),FALSE))</f>
        <v/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str">
        <f>UPPER(VLOOKUP($J$3&amp;$L$3,'Choice Food Calculations'!$E$44:$AA$59,MATCH($J$42&amp;J45,'Choice Food Calculations'!$E$41:$AA$41,0),FALSE))</f>
        <v>X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42" t="s">
        <v>13</v>
      </c>
      <c r="F51" s="140" t="s">
        <v>16</v>
      </c>
      <c r="G51" s="140" t="s">
        <v>21</v>
      </c>
      <c r="H51" s="142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41"/>
      <c r="F52" s="141"/>
      <c r="G52" s="141"/>
      <c r="H52" s="141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4" t="s">
        <v>147</v>
      </c>
      <c r="K54" s="145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str">
        <f>UPPER(VLOOKUP($J$3&amp;$L$3,'Choice Food Calculations'!$E$44:$AA$59,MATCH($J$54&amp;J55,'Choice Food Calculations'!$E$41:$AA$41,0),FALSE))</f>
        <v/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str">
        <f>UPPER(VLOOKUP($J$3&amp;$L$3,'Choice Food Calculations'!$E$44:$AA$59,MATCH($J$54&amp;J56,'Choice Food Calculations'!$E$41:$AA$41,0),FALSE))</f>
        <v/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str">
        <f>UPPER(VLOOKUP($J$3&amp;$L$3,'Choice Food Calculations'!$E$44:$AA$59,MATCH($J$54&amp;J57,'Choice Food Calculations'!$E$41:$AA$41,0),FALSE))</f>
        <v/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42" t="s">
        <v>13</v>
      </c>
      <c r="F63" s="140" t="s">
        <v>16</v>
      </c>
      <c r="G63" s="140" t="s">
        <v>21</v>
      </c>
      <c r="H63" s="142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41"/>
      <c r="F64" s="141"/>
      <c r="G64" s="141"/>
      <c r="H64" s="141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4" t="s">
        <v>148</v>
      </c>
      <c r="K66" s="145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str">
        <f>UPPER(VLOOKUP($J$3&amp;$L$3,'Choice Food Calculations'!$E$44:$AA$59,MATCH($J$66&amp;J67,'Choice Food Calculations'!$E$41:$AA$41,0),FALSE))</f>
        <v/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str">
        <f>UPPER(VLOOKUP($J$3&amp;$L$3,'Choice Food Calculations'!$E$44:$AA$59,MATCH($J$66&amp;J68,'Choice Food Calculations'!$E$41:$AA$41,0),FALSE))</f>
        <v/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str">
        <f>UPPER(VLOOKUP($J$3&amp;$L$3,'Choice Food Calculations'!$E$44:$AA$59,MATCH($J$66&amp;J69,'Choice Food Calculations'!$E$41:$AA$41,0),FALSE))</f>
        <v/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42" t="s">
        <v>13</v>
      </c>
      <c r="F75" s="140" t="s">
        <v>16</v>
      </c>
      <c r="G75" s="140" t="s">
        <v>21</v>
      </c>
      <c r="H75" s="142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41"/>
      <c r="F76" s="141"/>
      <c r="G76" s="141"/>
      <c r="H76" s="141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4" t="s">
        <v>149</v>
      </c>
      <c r="K78" s="145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str">
        <f>UPPER(VLOOKUP($J$3&amp;$L$3,'Choice Food Calculations'!$E$44:$AA$59,MATCH($J$78&amp;J79,'Choice Food Calculations'!$E$41:$AA$41,0),FALSE))</f>
        <v/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str">
        <f>UPPER(VLOOKUP($J$3&amp;$L$3,'Choice Food Calculations'!$E$44:$AA$59,MATCH($J$78&amp;J80,'Choice Food Calculations'!$E$41:$AA$41,0),FALSE))</f>
        <v/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str">
        <f>UPPER(VLOOKUP($J$3&amp;$L$3,'Choice Food Calculations'!$E$44:$AA$59,MATCH($J$78&amp;J81,'Choice Food Calculations'!$E$41:$AA$41,0),FALSE))</f>
        <v/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E27:E28"/>
    <mergeCell ref="G27:G28"/>
    <mergeCell ref="F27:F28"/>
    <mergeCell ref="H27:H28"/>
    <mergeCell ref="G39:G40"/>
    <mergeCell ref="H39:H40"/>
    <mergeCell ref="E39:E40"/>
    <mergeCell ref="F39:F40"/>
    <mergeCell ref="E3:E4"/>
    <mergeCell ref="F3:F4"/>
    <mergeCell ref="E15:E16"/>
    <mergeCell ref="F15:F16"/>
    <mergeCell ref="J3:K3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J2:K2"/>
    <mergeCell ref="G15:G16"/>
    <mergeCell ref="H15:H16"/>
    <mergeCell ref="J6:K6"/>
    <mergeCell ref="G51:G52"/>
    <mergeCell ref="F75:F76"/>
    <mergeCell ref="E75:E76"/>
    <mergeCell ref="E51:E52"/>
    <mergeCell ref="E63:E64"/>
    <mergeCell ref="F63:F64"/>
    <mergeCell ref="F51:F52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N41" workbookViewId="0">
      <selection activeCell="A40" sqref="A40:C44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#NUM!</v>
      </c>
      <c r="C2" s="4" t="e">
        <f>B21</f>
        <v>#NUM!</v>
      </c>
      <c r="D2" s="6" t="e">
        <f t="shared" ref="D2:D20" si="0">C2*4</f>
        <v>#NUM!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#NUM!</v>
      </c>
      <c r="M2" s="4" t="e">
        <f ca="1">L21</f>
        <v>#NUM!</v>
      </c>
      <c r="N2" s="4" t="e">
        <f ca="1">'Choice Food Calculations'!$M2*9</f>
        <v>#NUM!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#NUM!</v>
      </c>
      <c r="C3" s="4" t="e">
        <f>B21</f>
        <v>#NUM!</v>
      </c>
      <c r="D3" s="6" t="e">
        <f t="shared" si="0"/>
        <v>#NUM!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#NUM!</v>
      </c>
      <c r="M3" s="4" t="e">
        <f ca="1">L21</f>
        <v>#NUM!</v>
      </c>
      <c r="N3" s="4" t="e">
        <f ca="1">'Choice Food Calculations'!$M3*9</f>
        <v>#NUM!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#NUM!</v>
      </c>
      <c r="C4" s="4" t="e">
        <f>B21</f>
        <v>#NUM!</v>
      </c>
      <c r="D4" s="6" t="e">
        <f t="shared" si="0"/>
        <v>#NUM!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#NUM!</v>
      </c>
      <c r="M4" s="4" t="e">
        <f ca="1">L21</f>
        <v>#NUM!</v>
      </c>
      <c r="N4" s="4" t="e">
        <f ca="1">'Choice Food Calculations'!$M4*9</f>
        <v>#NUM!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#NUM!</v>
      </c>
      <c r="C5" s="4" t="e">
        <f>B21</f>
        <v>#NUM!</v>
      </c>
      <c r="D5" s="6" t="e">
        <f t="shared" si="0"/>
        <v>#NUM!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#NUM!</v>
      </c>
      <c r="M5" s="4" t="e">
        <f ca="1">L21</f>
        <v>#NUM!</v>
      </c>
      <c r="N5" s="4" t="e">
        <f ca="1">'Choice Food Calculations'!$M5*9</f>
        <v>#NUM!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#NUM!</v>
      </c>
      <c r="C6" s="4" t="e">
        <f>B21</f>
        <v>#NUM!</v>
      </c>
      <c r="D6" s="6" t="e">
        <f t="shared" si="0"/>
        <v>#NUM!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#NUM!</v>
      </c>
      <c r="M6" s="4" t="e">
        <f ca="1">L21</f>
        <v>#NUM!</v>
      </c>
      <c r="N6" s="4" t="e">
        <f ca="1">'Choice Food Calculations'!$M6*9</f>
        <v>#NUM!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#NUM!</v>
      </c>
      <c r="C7" s="4" t="e">
        <f>B21</f>
        <v>#NUM!</v>
      </c>
      <c r="D7" s="6" t="e">
        <f t="shared" si="0"/>
        <v>#NUM!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#NUM!</v>
      </c>
      <c r="M7" s="4" t="e">
        <f ca="1">L21</f>
        <v>#NUM!</v>
      </c>
      <c r="N7" s="4" t="e">
        <f ca="1">'Choice Food Calculations'!$M7*9</f>
        <v>#NUM!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#NUM!</v>
      </c>
      <c r="C8" s="4" t="e">
        <f>B21</f>
        <v>#NUM!</v>
      </c>
      <c r="D8" s="6" t="e">
        <f t="shared" si="0"/>
        <v>#NUM!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#NUM!</v>
      </c>
      <c r="M8" s="4" t="e">
        <f ca="1">L21</f>
        <v>#NUM!</v>
      </c>
      <c r="N8" s="4" t="e">
        <f ca="1">'Choice Food Calculations'!$M8*9</f>
        <v>#NUM!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#NUM!</v>
      </c>
      <c r="C9" s="4" t="e">
        <f>B21</f>
        <v>#NUM!</v>
      </c>
      <c r="D9" s="6" t="e">
        <f t="shared" si="0"/>
        <v>#NUM!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#NUM!</v>
      </c>
      <c r="M9" s="4" t="e">
        <f ca="1">L21</f>
        <v>#NUM!</v>
      </c>
      <c r="N9" s="4" t="e">
        <f ca="1">'Choice Food Calculations'!$M9*9</f>
        <v>#NUM!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#NUM!</v>
      </c>
      <c r="C10" s="4" t="e">
        <f>B21</f>
        <v>#NUM!</v>
      </c>
      <c r="D10" s="6" t="e">
        <f t="shared" si="0"/>
        <v>#NUM!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#NUM!</v>
      </c>
      <c r="M10" s="4" t="e">
        <f ca="1">L21</f>
        <v>#NUM!</v>
      </c>
      <c r="N10" s="4" t="e">
        <f ca="1">'Choice Food Calculations'!$M10*9</f>
        <v>#NUM!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#NUM!</v>
      </c>
      <c r="C11" s="4" t="e">
        <f>B21</f>
        <v>#NUM!</v>
      </c>
      <c r="D11" s="6" t="e">
        <f t="shared" si="0"/>
        <v>#NUM!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#NUM!</v>
      </c>
      <c r="M11" s="4" t="e">
        <f ca="1">L21</f>
        <v>#NUM!</v>
      </c>
      <c r="N11" s="4" t="e">
        <f ca="1">'Choice Food Calculations'!$M11*9</f>
        <v>#NUM!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#NUM!</v>
      </c>
      <c r="C12" s="4" t="e">
        <f>B21</f>
        <v>#NUM!</v>
      </c>
      <c r="D12" s="6" t="e">
        <f t="shared" si="0"/>
        <v>#NUM!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#NUM!</v>
      </c>
      <c r="M12" s="4" t="e">
        <f ca="1">L21</f>
        <v>#NUM!</v>
      </c>
      <c r="N12" s="4" t="e">
        <f ca="1">'Choice Food Calculations'!$M12*9</f>
        <v>#NUM!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#NUM!</v>
      </c>
      <c r="C13" s="4" t="e">
        <f>B21</f>
        <v>#NUM!</v>
      </c>
      <c r="D13" s="6" t="e">
        <f t="shared" si="0"/>
        <v>#NUM!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#NUM!</v>
      </c>
      <c r="C14" s="4" t="e">
        <f>B21</f>
        <v>#NUM!</v>
      </c>
      <c r="D14" s="6" t="e">
        <f t="shared" si="0"/>
        <v>#NUM!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05" t="s">
        <v>210</v>
      </c>
      <c r="B15" s="4" t="e">
        <f>(100/23.98)*B21</f>
        <v>#NUM!</v>
      </c>
      <c r="C15" s="4" t="e">
        <f>B21</f>
        <v>#NUM!</v>
      </c>
      <c r="D15" s="6" t="e">
        <f t="shared" si="0"/>
        <v>#NUM!</v>
      </c>
    </row>
    <row r="16" spans="1:19">
      <c r="A16" s="1" t="s">
        <v>84</v>
      </c>
      <c r="B16" s="4" t="e">
        <f>(100/26.15)*B21</f>
        <v>#NUM!</v>
      </c>
      <c r="C16" s="4" t="e">
        <f>B21</f>
        <v>#NUM!</v>
      </c>
      <c r="D16" s="6" t="e">
        <f t="shared" si="0"/>
        <v>#NUM!</v>
      </c>
    </row>
    <row r="17" spans="1:17">
      <c r="A17" s="1" t="s">
        <v>86</v>
      </c>
      <c r="B17" s="4" t="e">
        <f>(100/30.09)*B21</f>
        <v>#NUM!</v>
      </c>
      <c r="C17" s="4" t="e">
        <f>B21</f>
        <v>#NUM!</v>
      </c>
      <c r="D17" s="6" t="e">
        <f t="shared" si="0"/>
        <v>#NUM!</v>
      </c>
    </row>
    <row r="18" spans="1:17">
      <c r="A18" s="1" t="s">
        <v>87</v>
      </c>
      <c r="B18" s="4" t="e">
        <f>(100/23.62)*B21</f>
        <v>#NUM!</v>
      </c>
      <c r="C18" s="4" t="e">
        <f>B21</f>
        <v>#NUM!</v>
      </c>
      <c r="D18" s="6" t="e">
        <f t="shared" si="0"/>
        <v>#NUM!</v>
      </c>
    </row>
    <row r="19" spans="1:17">
      <c r="A19" s="1" t="s">
        <v>89</v>
      </c>
      <c r="B19" s="4" t="e">
        <f>(28/8)*B21</f>
        <v>#NUM!</v>
      </c>
      <c r="C19" s="4" t="e">
        <f>B21</f>
        <v>#NUM!</v>
      </c>
      <c r="D19" s="6" t="e">
        <f t="shared" si="0"/>
        <v>#NUM!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3 - 4'!F47</f>
        <v>#NUM!</v>
      </c>
      <c r="G21" s="47" t="e">
        <f ca="1">'Information - Wk 3 - 4'!F25</f>
        <v>#N/A</v>
      </c>
      <c r="L21" s="47" t="e">
        <f ca="1">'Information - Wk 3 - 4'!F62</f>
        <v>#NUM!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95</v>
      </c>
    </row>
    <row r="25" spans="1:17" ht="15.75" customHeight="1">
      <c r="F25" s="49">
        <v>1.2</v>
      </c>
      <c r="I25" t="s">
        <v>208</v>
      </c>
      <c r="M25" t="s">
        <v>209</v>
      </c>
    </row>
    <row r="26" spans="1:17" ht="15.75" customHeight="1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92</v>
      </c>
      <c r="J27" s="1" t="e">
        <f>'Information - Wk 3 - 4'!M12*1.35</f>
        <v>#NUM!</v>
      </c>
      <c r="K27" s="1" t="e">
        <f>('Information - Wk 3 - 4'!M12/2.2)*0.9</f>
        <v>#NUM!</v>
      </c>
      <c r="M27" s="49" t="s">
        <v>92</v>
      </c>
      <c r="N27" s="49" t="e">
        <f>'Information - Wk 3 - 4'!O13*1.35</f>
        <v>#NUM!</v>
      </c>
      <c r="O27" s="49" t="e">
        <f>('Information - Wk 3 - 4'!O13/2.2)*0.9</f>
        <v>#NUM!</v>
      </c>
    </row>
    <row r="28" spans="1:17" ht="15.75" customHeight="1">
      <c r="F28" s="49">
        <v>1.8</v>
      </c>
      <c r="I28" s="1" t="s">
        <v>98</v>
      </c>
      <c r="J28" s="1" t="e">
        <f>'Information - Wk 3 - 4'!M12*1.3</f>
        <v>#NUM!</v>
      </c>
      <c r="K28" s="1" t="e">
        <f>('Information - Wk 3 - 4'!M12/2.2)*0.95</f>
        <v>#NUM!</v>
      </c>
      <c r="M28" s="49" t="s">
        <v>98</v>
      </c>
      <c r="N28" s="49" t="e">
        <f>'Information - Wk 3 - 4'!O13*1.3</f>
        <v>#NUM!</v>
      </c>
      <c r="O28" s="49" t="e">
        <f>('Information - Wk 3 - 4'!O13/2.2)*0.95</f>
        <v>#NUM!</v>
      </c>
    </row>
    <row r="29" spans="1:17" ht="15.75" customHeight="1">
      <c r="F29" s="49">
        <v>2</v>
      </c>
      <c r="I29" s="1" t="s">
        <v>99</v>
      </c>
      <c r="J29" s="1" t="e">
        <f>'Information - Wk 3 - 4'!M12*1.4</f>
        <v>#NUM!</v>
      </c>
      <c r="K29" s="1" t="e">
        <f>('Information - Wk 3 - 4'!M12/2.2)*1.2</f>
        <v>#NUM!</v>
      </c>
      <c r="M29" s="49" t="s">
        <v>99</v>
      </c>
      <c r="N29" s="49" t="e">
        <f>'Information - Wk 3 - 4'!O13*1.4</f>
        <v>#NUM!</v>
      </c>
      <c r="O29" s="49" t="e">
        <f>('Information - Wk 3 - 4'!O13/2.2)*1.2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102</v>
      </c>
    </row>
    <row r="32" spans="1:17" ht="15.75" customHeight="1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3 - 4'!B3)+(5*'Information - Wk 3 - 4'!B4)-(6.8*'Information - Wk 3 - 4'!B5)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3 - 4'!B3)+(1.8*'Information - Wk 3 - 4'!B4)-(4.7*'Information - Wk 3 - 4'!B5)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113</v>
      </c>
      <c r="I37" s="4" t="e">
        <f>('Information - Wk 3 - 4'!B9*'Information - Wk 3 - 4'!I7)*0.775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3 - 4'!B9*'Information - Wk 3 - 4'!I7</f>
        <v>#N/A</v>
      </c>
    </row>
    <row r="39" spans="1:27" ht="15.75" customHeight="1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3 - 4'!B9*'Information - Wk 3 - 4'!I7)*1.125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v>4</v>
      </c>
      <c r="C47" s="57">
        <f>'Choice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>
      <c r="A49" s="1">
        <v>5</v>
      </c>
      <c r="B49" s="57">
        <v>3</v>
      </c>
      <c r="C49" s="57">
        <f>'Choice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v>2</v>
      </c>
      <c r="C50" s="57">
        <f>'Choice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 t="s">
        <v>156</v>
      </c>
      <c r="X56" s="73" t="s">
        <v>156</v>
      </c>
      <c r="Y56" s="72" t="s">
        <v>156</v>
      </c>
      <c r="Z56" s="72"/>
      <c r="AA56" s="72" t="s">
        <v>156</v>
      </c>
    </row>
    <row r="57" spans="1:27" ht="15.75" customHeight="1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 t="s">
        <v>156</v>
      </c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 t="s">
        <v>156</v>
      </c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/JHgj/0IAPZapcF4+sRLrZVe7RjmYjAyJlSzluBf5SpFCrDjSSF/kUf6EQHpobjPWncdx4e/AmZ7BV1zoPIrcg==" saltValue="YtcG+9DcDoWT1bwAcW6uuA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3 - 4</vt:lpstr>
      <vt:lpstr>Wk 3 - 4 -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2020-11-03T09:45:09Z</dcterms:modified>
</cp:coreProperties>
</file>